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7940" activeTab="0"/>
  </bookViews>
  <sheets>
    <sheet name="Times by Category" sheetId="1" r:id="rId1"/>
    <sheet name="Final Ranking" sheetId="2" r:id="rId2"/>
    <sheet name="OLD" sheetId="3" r:id="rId3"/>
  </sheets>
  <definedNames/>
  <calcPr fullCalcOnLoad="1"/>
</workbook>
</file>

<file path=xl/sharedStrings.xml><?xml version="1.0" encoding="utf-8"?>
<sst xmlns="http://schemas.openxmlformats.org/spreadsheetml/2006/main" count="875" uniqueCount="238">
  <si>
    <t>2010 Time Trials</t>
  </si>
  <si>
    <t>500 m</t>
  </si>
  <si>
    <t xml:space="preserve">Mins </t>
  </si>
  <si>
    <t>Secs</t>
  </si>
  <si>
    <t>Standard</t>
  </si>
  <si>
    <t>200m</t>
  </si>
  <si>
    <t>1000m</t>
  </si>
  <si>
    <t>JL Guinchard</t>
  </si>
  <si>
    <t>Juv Men 1994</t>
  </si>
  <si>
    <t>Sean Barlow</t>
  </si>
  <si>
    <t>Kevin Stock</t>
  </si>
  <si>
    <t>Juv Men 1995</t>
  </si>
  <si>
    <t>Mike Lowe</t>
  </si>
  <si>
    <t>Garren Doyle</t>
  </si>
  <si>
    <t>Jesse Bergman</t>
  </si>
  <si>
    <t>Kurt Rustin (Ban)</t>
  </si>
  <si>
    <t>JR Women 1992</t>
  </si>
  <si>
    <t>1.57.5</t>
  </si>
  <si>
    <t>4.12.0</t>
  </si>
  <si>
    <t>Hanai Katibi</t>
  </si>
  <si>
    <t>JR Women 1993</t>
  </si>
  <si>
    <t>1.59.5</t>
  </si>
  <si>
    <t>4.14.0</t>
  </si>
  <si>
    <t>Lexie Bolhman</t>
  </si>
  <si>
    <t>Katarina LJ</t>
  </si>
  <si>
    <t>Juv Women 1994</t>
  </si>
  <si>
    <t>2.02.5</t>
  </si>
  <si>
    <t>4.20.0</t>
  </si>
  <si>
    <t>Syndey Bolhman</t>
  </si>
  <si>
    <t>Juv Women 1995</t>
  </si>
  <si>
    <t>2.05.5</t>
  </si>
  <si>
    <t>500m</t>
  </si>
  <si>
    <t>Ryan Passen</t>
  </si>
  <si>
    <t>Sydney Bohlman</t>
  </si>
  <si>
    <t>Opal Theodossi</t>
  </si>
  <si>
    <t>4.10.498</t>
  </si>
  <si>
    <t>Stanton Collins</t>
  </si>
  <si>
    <t>4.02.466</t>
  </si>
  <si>
    <t>Will Rozel</t>
  </si>
  <si>
    <t>JR Men 1992</t>
  </si>
  <si>
    <t>JRMen 1993</t>
  </si>
  <si>
    <t>3.46.00</t>
  </si>
  <si>
    <t>4.03.080</t>
  </si>
  <si>
    <t>Tanner Easterday</t>
  </si>
  <si>
    <t>4.02.970</t>
  </si>
  <si>
    <t>Hezekaih Blacburn</t>
  </si>
  <si>
    <t>4.16.592</t>
  </si>
  <si>
    <t>4.08.408</t>
  </si>
  <si>
    <t>Kalai Kahookele</t>
  </si>
  <si>
    <t>Zack Robertson</t>
  </si>
  <si>
    <t>4.04.154</t>
  </si>
  <si>
    <t>Cody Smith</t>
  </si>
  <si>
    <t>Peter Lutter</t>
  </si>
  <si>
    <t>Ethan Jackson</t>
  </si>
  <si>
    <t>Jeff Cayton</t>
  </si>
  <si>
    <t>Eric Roux</t>
  </si>
  <si>
    <t>Morgan Smith</t>
  </si>
  <si>
    <t>Macy Dwyer</t>
  </si>
  <si>
    <t>Victoria Zeumer</t>
  </si>
  <si>
    <t>Rachel Kincaid</t>
  </si>
  <si>
    <t>Tatjana Perrin</t>
  </si>
  <si>
    <t>Hannah Nord</t>
  </si>
  <si>
    <t>Eva Munday</t>
  </si>
  <si>
    <t>Natalie Griffin</t>
  </si>
  <si>
    <t>Junior Men 1992</t>
  </si>
  <si>
    <t>JR Men 1993</t>
  </si>
  <si>
    <t>JR Womens C1</t>
  </si>
  <si>
    <t>4.17.360</t>
  </si>
  <si>
    <t>4.17.854</t>
  </si>
  <si>
    <t>4.22.076</t>
  </si>
  <si>
    <t>4.35.382</t>
  </si>
  <si>
    <t>4.38.744</t>
  </si>
  <si>
    <t>4.13.598</t>
  </si>
  <si>
    <t>4.45.340</t>
  </si>
  <si>
    <t>4.56.520</t>
  </si>
  <si>
    <t>5.40.660</t>
  </si>
  <si>
    <t>5.04.676</t>
  </si>
  <si>
    <t>4.46.491</t>
  </si>
  <si>
    <t>4.48.075</t>
  </si>
  <si>
    <t>4.48.425</t>
  </si>
  <si>
    <t>4.53.973</t>
  </si>
  <si>
    <t>Alyson Morse</t>
  </si>
  <si>
    <t>4.56.977</t>
  </si>
  <si>
    <t>5.17.681</t>
  </si>
  <si>
    <t>4.34.707</t>
  </si>
  <si>
    <t>4.37.975</t>
  </si>
  <si>
    <t>4.41.427</t>
  </si>
  <si>
    <t>4.43.575</t>
  </si>
  <si>
    <t>Akira Murphy</t>
  </si>
  <si>
    <t>Michael Weyna</t>
  </si>
  <si>
    <t>Brynn Munday</t>
  </si>
  <si>
    <t>4.36.128</t>
  </si>
  <si>
    <t>4.38.514</t>
  </si>
  <si>
    <t>4.41.364</t>
  </si>
  <si>
    <t>Leonardo Flores</t>
  </si>
  <si>
    <t>4.43.120</t>
  </si>
  <si>
    <t>Ian Ross</t>
  </si>
  <si>
    <t>Wilbert Lam</t>
  </si>
  <si>
    <t>David Podloch</t>
  </si>
  <si>
    <t>James Watson</t>
  </si>
  <si>
    <t>Dustin Sousley</t>
  </si>
  <si>
    <t>Sam Schantz</t>
  </si>
  <si>
    <t>Dylan Smith</t>
  </si>
  <si>
    <t>4.49.122</t>
  </si>
  <si>
    <t>5.00.296</t>
  </si>
  <si>
    <t>5.08.814</t>
  </si>
  <si>
    <t>5.12.996</t>
  </si>
  <si>
    <t>5.19.468</t>
  </si>
  <si>
    <t>5.37.970</t>
  </si>
  <si>
    <t>Elizabeth Ray</t>
  </si>
  <si>
    <t>Lehua Wall</t>
  </si>
  <si>
    <t>Chandler Johnson</t>
  </si>
  <si>
    <t>Emily Branton</t>
  </si>
  <si>
    <t>Annett Cota</t>
  </si>
  <si>
    <t>Bailey Nurmia</t>
  </si>
  <si>
    <t>4.32.671</t>
  </si>
  <si>
    <t>4.44.223</t>
  </si>
  <si>
    <t>4.46.251</t>
  </si>
  <si>
    <t>4.46.317</t>
  </si>
  <si>
    <t>4.48.293</t>
  </si>
  <si>
    <t>4.54.613</t>
  </si>
  <si>
    <t>5.00.319</t>
  </si>
  <si>
    <t>5.11.827</t>
  </si>
  <si>
    <t>5.33.625</t>
  </si>
  <si>
    <t>5.46.783</t>
  </si>
  <si>
    <t>5.56.455</t>
  </si>
  <si>
    <t>% off</t>
  </si>
  <si>
    <t>1.51.808</t>
  </si>
  <si>
    <t>1.52.888</t>
  </si>
  <si>
    <t>1.53.776</t>
  </si>
  <si>
    <t>1.54.304</t>
  </si>
  <si>
    <t>1.54.964</t>
  </si>
  <si>
    <t>1.54.974</t>
  </si>
  <si>
    <t>1.55.064</t>
  </si>
  <si>
    <t>1.56.616</t>
  </si>
  <si>
    <t>1.58.066</t>
  </si>
  <si>
    <t>1.59.761</t>
  </si>
  <si>
    <t>2.01.825</t>
  </si>
  <si>
    <t>2.02.069</t>
  </si>
  <si>
    <t>2.05.247</t>
  </si>
  <si>
    <t>2.12.141</t>
  </si>
  <si>
    <t>2.14.819</t>
  </si>
  <si>
    <t>2.15.261</t>
  </si>
  <si>
    <t>2.16.153</t>
  </si>
  <si>
    <t>2.10.561</t>
  </si>
  <si>
    <t>2.16.885</t>
  </si>
  <si>
    <t>2.22.185</t>
  </si>
  <si>
    <t>2.47.539</t>
  </si>
  <si>
    <t>2.31.092</t>
  </si>
  <si>
    <t>2.19.878</t>
  </si>
  <si>
    <t>Bryse Paffile</t>
  </si>
  <si>
    <t>2.18.430</t>
  </si>
  <si>
    <t>2.16.774</t>
  </si>
  <si>
    <t>2.27.694</t>
  </si>
  <si>
    <t>2.24.066</t>
  </si>
  <si>
    <t>2.46.810</t>
  </si>
  <si>
    <t>3.00.328</t>
  </si>
  <si>
    <t>2.08.749</t>
  </si>
  <si>
    <t>2.10.889</t>
  </si>
  <si>
    <t>2.15.435</t>
  </si>
  <si>
    <t>2.15.481</t>
  </si>
  <si>
    <t>2.16.003</t>
  </si>
  <si>
    <t>2.15.075</t>
  </si>
  <si>
    <t>2.15.241</t>
  </si>
  <si>
    <t>2.16.493</t>
  </si>
  <si>
    <t>2.16.887</t>
  </si>
  <si>
    <t>2.18.017</t>
  </si>
  <si>
    <t>2.18.137</t>
  </si>
  <si>
    <t>2.21.123</t>
  </si>
  <si>
    <t>2.26.781</t>
  </si>
  <si>
    <t>2.38.993</t>
  </si>
  <si>
    <t>Kyle Mechini</t>
  </si>
  <si>
    <t>2.13.179</t>
  </si>
  <si>
    <t>BEST</t>
  </si>
  <si>
    <t>Katy Hill</t>
  </si>
  <si>
    <t>2.11.827</t>
  </si>
  <si>
    <t>Mia Overton</t>
  </si>
  <si>
    <t>2.11.687</t>
  </si>
  <si>
    <t>Claire Kim</t>
  </si>
  <si>
    <t>2.13.859</t>
  </si>
  <si>
    <t>Katie Mckeever</t>
  </si>
  <si>
    <t>2.18.481</t>
  </si>
  <si>
    <t>DNS</t>
  </si>
  <si>
    <t>Quin Fredrickson</t>
  </si>
  <si>
    <t>Angela Wang</t>
  </si>
  <si>
    <t>Mackenzie Sousley</t>
  </si>
  <si>
    <t>Sarah Rucci</t>
  </si>
  <si>
    <t>2.48.388</t>
  </si>
  <si>
    <t>3.01.278</t>
  </si>
  <si>
    <t>3.24.100</t>
  </si>
  <si>
    <t>7.10.776</t>
  </si>
  <si>
    <t>3.09.308</t>
  </si>
  <si>
    <t>2.23.698</t>
  </si>
  <si>
    <t>2.25.012</t>
  </si>
  <si>
    <t>2.25.730</t>
  </si>
  <si>
    <t>2.29.140</t>
  </si>
  <si>
    <t>2.50.330</t>
  </si>
  <si>
    <t xml:space="preserve"> USA National Team Trials April 24th/25th 2010 - Canoe</t>
  </si>
  <si>
    <r>
      <t xml:space="preserve"> </t>
    </r>
    <r>
      <rPr>
        <b/>
        <sz val="14"/>
        <rFont val="Times New Roman"/>
        <family val="1"/>
      </rPr>
      <t>USA National Team Trials April 24th/25th 2010 - Junior Kayak/Canoe</t>
    </r>
  </si>
  <si>
    <t>4.09.308</t>
  </si>
  <si>
    <t>4.47.782</t>
  </si>
  <si>
    <t>6.01.056</t>
  </si>
  <si>
    <t>3.40.910</t>
  </si>
  <si>
    <t>2.17.373</t>
  </si>
  <si>
    <t>Alana  Chapko</t>
  </si>
  <si>
    <t>4.09.198</t>
  </si>
  <si>
    <t>2.29.740</t>
  </si>
  <si>
    <t>4.24.0</t>
  </si>
  <si>
    <t>500/1000</t>
  </si>
  <si>
    <t>Rank</t>
  </si>
  <si>
    <t>34***</t>
  </si>
  <si>
    <t>Time</t>
  </si>
  <si>
    <t>Brenda Camacho</t>
  </si>
  <si>
    <t>Tim</t>
  </si>
  <si>
    <t>Best %</t>
  </si>
  <si>
    <t>Team</t>
  </si>
  <si>
    <t>SDCKT</t>
  </si>
  <si>
    <t>SCKC</t>
  </si>
  <si>
    <t>LCKC</t>
  </si>
  <si>
    <t>Hezekaih Blackburn</t>
  </si>
  <si>
    <t>Unaffiliated</t>
  </si>
  <si>
    <t>GIG</t>
  </si>
  <si>
    <t>WCC</t>
  </si>
  <si>
    <t>CCKR</t>
  </si>
  <si>
    <t>HCKT</t>
  </si>
  <si>
    <t>Hanieh Khatibi</t>
  </si>
  <si>
    <t>Victoria Zeuner</t>
  </si>
  <si>
    <t>Katarina LaJeunesse</t>
  </si>
  <si>
    <t>Will Roszel</t>
  </si>
  <si>
    <t>1.04.897</t>
  </si>
  <si>
    <t>Clarice Kim</t>
  </si>
  <si>
    <t>1.02.471</t>
  </si>
  <si>
    <t>1.03.899</t>
  </si>
  <si>
    <t>1.01.177</t>
  </si>
  <si>
    <t>1.05.509</t>
  </si>
  <si>
    <t>1.09.639</t>
  </si>
  <si>
    <t>1.27.285</t>
  </si>
  <si>
    <t>2.13.377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</si>
</sst>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 horizontal="center"/>
    </xf>
    <xf numFmtId="10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44" fillId="0" borderId="10" xfId="0" applyNumberFormat="1" applyFont="1" applyBorder="1" applyAlignment="1">
      <alignment horizontal="center"/>
    </xf>
    <xf numFmtId="0" fontId="4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2" fillId="14" borderId="10" xfId="0" applyFont="1" applyFill="1" applyBorder="1" applyAlignment="1">
      <alignment/>
    </xf>
    <xf numFmtId="2" fontId="2" fillId="14" borderId="10" xfId="0" applyNumberFormat="1" applyFont="1" applyFill="1" applyBorder="1" applyAlignment="1">
      <alignment horizontal="center"/>
    </xf>
    <xf numFmtId="10" fontId="2" fillId="14" borderId="10" xfId="0" applyNumberFormat="1" applyFont="1" applyFill="1" applyBorder="1" applyAlignment="1">
      <alignment horizontal="center"/>
    </xf>
    <xf numFmtId="0" fontId="45" fillId="14" borderId="10" xfId="0" applyFont="1" applyFill="1" applyBorder="1" applyAlignment="1">
      <alignment/>
    </xf>
    <xf numFmtId="2" fontId="45" fillId="1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1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" fillId="0" borderId="0" xfId="0" applyNumberFormat="1" applyFont="1" applyAlignment="1">
      <alignment horizontal="left"/>
    </xf>
    <xf numFmtId="2" fontId="3" fillId="34" borderId="10" xfId="0" applyNumberFormat="1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2" fontId="47" fillId="34" borderId="10" xfId="0" applyNumberFormat="1" applyFont="1" applyFill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7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 horizontal="center"/>
    </xf>
    <xf numFmtId="10" fontId="6" fillId="35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47" fillId="35" borderId="10" xfId="0" applyFont="1" applyFill="1" applyBorder="1" applyAlignment="1">
      <alignment/>
    </xf>
    <xf numFmtId="2" fontId="47" fillId="35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2" fontId="7" fillId="34" borderId="10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2" fontId="6" fillId="35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2" fontId="4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10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/>
    </xf>
    <xf numFmtId="2" fontId="44" fillId="36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10" fontId="2" fillId="36" borderId="10" xfId="0" applyNumberFormat="1" applyFont="1" applyFill="1" applyBorder="1" applyAlignment="1">
      <alignment horizontal="center"/>
    </xf>
    <xf numFmtId="176" fontId="3" fillId="36" borderId="10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45" fillId="20" borderId="10" xfId="0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45" fillId="20" borderId="11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38100</xdr:rowOff>
    </xdr:from>
    <xdr:to>
      <xdr:col>0</xdr:col>
      <xdr:colOff>685800</xdr:colOff>
      <xdr:row>1</xdr:row>
      <xdr:rowOff>238125</xdr:rowOff>
    </xdr:to>
    <xdr:pic>
      <xdr:nvPicPr>
        <xdr:cNvPr id="1" name="Picture 1" descr="US Canoe - Kayak1 - one inch - 8bit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W65536"/>
  <sheetViews>
    <sheetView tabSelected="1" zoomScalePageLayoutView="0" workbookViewId="0" topLeftCell="A1">
      <pane xSplit="1" ySplit="3" topLeftCell="B7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95" sqref="C95"/>
    </sheetView>
  </sheetViews>
  <sheetFormatPr defaultColWidth="16.57421875" defaultRowHeight="15"/>
  <cols>
    <col min="1" max="1" width="13.28125" style="1" customWidth="1"/>
    <col min="2" max="2" width="6.7109375" style="1" customWidth="1"/>
    <col min="3" max="3" width="6.8515625" style="2" customWidth="1"/>
    <col min="4" max="4" width="4.421875" style="2" customWidth="1"/>
    <col min="5" max="6" width="5.57421875" style="2" customWidth="1"/>
    <col min="7" max="7" width="6.00390625" style="2" customWidth="1"/>
    <col min="8" max="8" width="7.421875" style="3" customWidth="1"/>
    <col min="9" max="9" width="6.00390625" style="2" customWidth="1"/>
    <col min="10" max="10" width="4.421875" style="2" customWidth="1"/>
    <col min="11" max="11" width="5.140625" style="2" customWidth="1"/>
    <col min="12" max="12" width="5.8515625" style="2" customWidth="1"/>
    <col min="13" max="13" width="6.140625" style="2" customWidth="1"/>
    <col min="14" max="14" width="7.140625" style="3" customWidth="1"/>
    <col min="15" max="15" width="6.7109375" style="2" customWidth="1"/>
    <col min="16" max="16" width="4.00390625" style="2" customWidth="1"/>
    <col min="17" max="17" width="4.8515625" style="2" customWidth="1"/>
    <col min="18" max="18" width="6.140625" style="2" customWidth="1"/>
    <col min="19" max="19" width="6.57421875" style="2" customWidth="1"/>
    <col min="20" max="20" width="7.00390625" style="3" customWidth="1"/>
    <col min="21" max="21" width="7.140625" style="4" customWidth="1"/>
    <col min="22" max="16384" width="16.57421875" style="1" customWidth="1"/>
  </cols>
  <sheetData>
    <row r="1" spans="1:21" ht="15" customHeight="1">
      <c r="A1" s="94"/>
      <c r="B1" s="96" t="s">
        <v>198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74"/>
      <c r="P1" s="74"/>
      <c r="Q1" s="74"/>
      <c r="R1" s="74"/>
      <c r="S1" s="74"/>
      <c r="T1" s="74"/>
      <c r="U1" s="74"/>
    </row>
    <row r="2" spans="1:21" ht="18.75" customHeight="1">
      <c r="A2" s="9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75"/>
      <c r="P2" s="75"/>
      <c r="Q2" s="75"/>
      <c r="R2" s="75"/>
      <c r="S2" s="75"/>
      <c r="T2" s="75"/>
      <c r="U2" s="75"/>
    </row>
    <row r="3" spans="1:21" s="9" customFormat="1" ht="11.25">
      <c r="A3" s="5" t="s">
        <v>0</v>
      </c>
      <c r="B3" s="5" t="s">
        <v>215</v>
      </c>
      <c r="C3" s="6" t="s">
        <v>1</v>
      </c>
      <c r="D3" s="6" t="s">
        <v>2</v>
      </c>
      <c r="E3" s="6" t="s">
        <v>3</v>
      </c>
      <c r="F3" s="6" t="s">
        <v>211</v>
      </c>
      <c r="G3" s="6" t="s">
        <v>4</v>
      </c>
      <c r="H3" s="7" t="s">
        <v>126</v>
      </c>
      <c r="I3" s="6" t="s">
        <v>5</v>
      </c>
      <c r="J3" s="6" t="s">
        <v>2</v>
      </c>
      <c r="K3" s="6" t="s">
        <v>3</v>
      </c>
      <c r="L3" s="6" t="s">
        <v>211</v>
      </c>
      <c r="M3" s="6" t="s">
        <v>4</v>
      </c>
      <c r="N3" s="7" t="s">
        <v>126</v>
      </c>
      <c r="O3" s="6" t="s">
        <v>6</v>
      </c>
      <c r="P3" s="6" t="s">
        <v>2</v>
      </c>
      <c r="Q3" s="6" t="s">
        <v>3</v>
      </c>
      <c r="R3" s="6" t="s">
        <v>211</v>
      </c>
      <c r="S3" s="6" t="s">
        <v>4</v>
      </c>
      <c r="T3" s="7" t="s">
        <v>126</v>
      </c>
      <c r="U3" s="8" t="s">
        <v>214</v>
      </c>
    </row>
    <row r="4" spans="1:22" s="9" customFormat="1" ht="11.25">
      <c r="A4" s="21" t="s">
        <v>39</v>
      </c>
      <c r="B4" s="21"/>
      <c r="C4" s="22">
        <v>1.43</v>
      </c>
      <c r="D4" s="22">
        <v>1</v>
      </c>
      <c r="E4" s="22">
        <v>43</v>
      </c>
      <c r="F4" s="22">
        <f aca="true" t="shared" si="0" ref="F4:F30">SUM(D4*60,E4)</f>
        <v>103</v>
      </c>
      <c r="G4" s="22">
        <v>103</v>
      </c>
      <c r="H4" s="23">
        <f>SUM(F4/F4)</f>
        <v>1</v>
      </c>
      <c r="I4" s="22">
        <v>38.5</v>
      </c>
      <c r="J4" s="22">
        <v>0</v>
      </c>
      <c r="K4" s="22">
        <v>38.5</v>
      </c>
      <c r="L4" s="22">
        <f aca="true" t="shared" si="1" ref="L4:L11">SUM(J4*60,K4)</f>
        <v>38.5</v>
      </c>
      <c r="M4" s="22">
        <v>38.5</v>
      </c>
      <c r="N4" s="23">
        <f>SUM(L4/L4)</f>
        <v>1</v>
      </c>
      <c r="O4" s="22">
        <v>3.44</v>
      </c>
      <c r="P4" s="22">
        <v>3</v>
      </c>
      <c r="Q4" s="22">
        <v>44</v>
      </c>
      <c r="R4" s="22">
        <f aca="true" t="shared" si="2" ref="R4:R10">SUM(P4*60,Q4)</f>
        <v>224</v>
      </c>
      <c r="S4" s="22">
        <v>224</v>
      </c>
      <c r="T4" s="23">
        <f>SUM(R4/R4)</f>
        <v>1</v>
      </c>
      <c r="U4" s="23"/>
      <c r="V4" s="11"/>
    </row>
    <row r="5" spans="1:21" s="11" customFormat="1" ht="11.25">
      <c r="A5" s="5" t="s">
        <v>228</v>
      </c>
      <c r="B5" s="5" t="s">
        <v>218</v>
      </c>
      <c r="C5" s="19" t="s">
        <v>134</v>
      </c>
      <c r="D5" s="10">
        <v>1</v>
      </c>
      <c r="E5" s="10">
        <v>56.616</v>
      </c>
      <c r="F5" s="10">
        <f>SUM(D5*60,E5)</f>
        <v>116.616</v>
      </c>
      <c r="G5" s="10">
        <v>103</v>
      </c>
      <c r="H5" s="7">
        <f>G5/F5</f>
        <v>0.883240721684846</v>
      </c>
      <c r="I5" s="76">
        <v>43.033</v>
      </c>
      <c r="J5" s="10">
        <v>0</v>
      </c>
      <c r="K5" s="10">
        <v>43.03</v>
      </c>
      <c r="L5" s="10">
        <f t="shared" si="1"/>
        <v>43.03</v>
      </c>
      <c r="M5" s="10">
        <v>38.5</v>
      </c>
      <c r="N5" s="7">
        <f aca="true" t="shared" si="3" ref="N5:N11">M5/L5</f>
        <v>0.8947246107366953</v>
      </c>
      <c r="O5" s="19" t="s">
        <v>42</v>
      </c>
      <c r="P5" s="10">
        <v>4</v>
      </c>
      <c r="Q5" s="10">
        <v>3.08</v>
      </c>
      <c r="R5" s="6">
        <f t="shared" si="2"/>
        <v>243.08</v>
      </c>
      <c r="S5" s="10">
        <v>224</v>
      </c>
      <c r="T5" s="7">
        <f aca="true" t="shared" si="4" ref="T5:T11">S5/R5</f>
        <v>0.9215073226921178</v>
      </c>
      <c r="U5" s="7">
        <f aca="true" t="shared" si="5" ref="U5:U10">MAX(H5,N5,T5)</f>
        <v>0.9215073226921178</v>
      </c>
    </row>
    <row r="6" spans="1:21" s="11" customFormat="1" ht="11.25">
      <c r="A6" s="5" t="s">
        <v>49</v>
      </c>
      <c r="B6" s="5" t="s">
        <v>218</v>
      </c>
      <c r="C6" s="19" t="s">
        <v>128</v>
      </c>
      <c r="D6" s="10">
        <v>1</v>
      </c>
      <c r="E6" s="10">
        <v>52.888</v>
      </c>
      <c r="F6" s="10">
        <f t="shared" si="0"/>
        <v>112.888</v>
      </c>
      <c r="G6" s="10">
        <v>103</v>
      </c>
      <c r="H6" s="7">
        <f aca="true" t="shared" si="6" ref="H6:H30">G6/F6</f>
        <v>0.9124087591240876</v>
      </c>
      <c r="I6" s="76">
        <v>41.923</v>
      </c>
      <c r="J6" s="10">
        <v>0</v>
      </c>
      <c r="K6" s="10">
        <v>41.92</v>
      </c>
      <c r="L6" s="10">
        <f t="shared" si="1"/>
        <v>41.92</v>
      </c>
      <c r="M6" s="10">
        <v>38.5</v>
      </c>
      <c r="N6" s="7">
        <f t="shared" si="3"/>
        <v>0.9184160305343511</v>
      </c>
      <c r="O6" s="19" t="s">
        <v>50</v>
      </c>
      <c r="P6" s="10">
        <v>4</v>
      </c>
      <c r="Q6" s="10">
        <v>4.154</v>
      </c>
      <c r="R6" s="6">
        <f t="shared" si="2"/>
        <v>244.154</v>
      </c>
      <c r="S6" s="10">
        <v>224</v>
      </c>
      <c r="T6" s="7">
        <f t="shared" si="4"/>
        <v>0.9174537382144057</v>
      </c>
      <c r="U6" s="7">
        <f t="shared" si="5"/>
        <v>0.9184160305343511</v>
      </c>
    </row>
    <row r="7" spans="1:21" s="11" customFormat="1" ht="11.25">
      <c r="A7" s="5" t="s">
        <v>52</v>
      </c>
      <c r="B7" s="5" t="s">
        <v>222</v>
      </c>
      <c r="C7" s="19" t="s">
        <v>133</v>
      </c>
      <c r="D7" s="10">
        <v>1</v>
      </c>
      <c r="E7" s="10">
        <v>55.064</v>
      </c>
      <c r="F7" s="10">
        <f t="shared" si="0"/>
        <v>115.064</v>
      </c>
      <c r="G7" s="10">
        <v>103</v>
      </c>
      <c r="H7" s="7">
        <f t="shared" si="6"/>
        <v>0.8951540012514775</v>
      </c>
      <c r="I7" s="76">
        <v>41.639</v>
      </c>
      <c r="J7" s="10">
        <v>0</v>
      </c>
      <c r="K7" s="10">
        <v>41.64</v>
      </c>
      <c r="L7" s="10">
        <f t="shared" si="1"/>
        <v>41.64</v>
      </c>
      <c r="M7" s="10">
        <v>38.5</v>
      </c>
      <c r="N7" s="7">
        <f t="shared" si="3"/>
        <v>0.9245917387127761</v>
      </c>
      <c r="O7" s="19" t="s">
        <v>47</v>
      </c>
      <c r="P7" s="10">
        <v>4</v>
      </c>
      <c r="Q7" s="10">
        <v>8.408</v>
      </c>
      <c r="R7" s="6">
        <f t="shared" si="2"/>
        <v>248.408</v>
      </c>
      <c r="S7" s="10">
        <v>224</v>
      </c>
      <c r="T7" s="7">
        <f t="shared" si="4"/>
        <v>0.9017422949341407</v>
      </c>
      <c r="U7" s="7">
        <f t="shared" si="5"/>
        <v>0.9245917387127761</v>
      </c>
    </row>
    <row r="8" spans="1:21" s="11" customFormat="1" ht="11.25">
      <c r="A8" s="5" t="s">
        <v>219</v>
      </c>
      <c r="B8" s="5" t="s">
        <v>218</v>
      </c>
      <c r="C8" s="19" t="s">
        <v>130</v>
      </c>
      <c r="D8" s="10">
        <v>1</v>
      </c>
      <c r="E8" s="10">
        <v>54.304</v>
      </c>
      <c r="F8" s="10">
        <f t="shared" si="0"/>
        <v>114.304</v>
      </c>
      <c r="G8" s="10">
        <v>103</v>
      </c>
      <c r="H8" s="7">
        <f t="shared" si="6"/>
        <v>0.9011058230683091</v>
      </c>
      <c r="I8" s="76">
        <v>39.943</v>
      </c>
      <c r="J8" s="10">
        <v>0</v>
      </c>
      <c r="K8" s="10">
        <v>39.94</v>
      </c>
      <c r="L8" s="10">
        <f t="shared" si="1"/>
        <v>39.94</v>
      </c>
      <c r="M8" s="10">
        <v>38.5</v>
      </c>
      <c r="N8" s="7">
        <f t="shared" si="3"/>
        <v>0.9639459188783175</v>
      </c>
      <c r="O8" s="19" t="s">
        <v>46</v>
      </c>
      <c r="P8" s="10">
        <v>4</v>
      </c>
      <c r="Q8" s="10">
        <v>16.592</v>
      </c>
      <c r="R8" s="6">
        <f t="shared" si="2"/>
        <v>256.592</v>
      </c>
      <c r="S8" s="10">
        <v>224</v>
      </c>
      <c r="T8" s="7">
        <f t="shared" si="4"/>
        <v>0.8729812309035356</v>
      </c>
      <c r="U8" s="7">
        <f t="shared" si="5"/>
        <v>0.9639459188783175</v>
      </c>
    </row>
    <row r="9" spans="1:21" s="11" customFormat="1" ht="11.25">
      <c r="A9" s="5" t="s">
        <v>53</v>
      </c>
      <c r="B9" s="5" t="s">
        <v>218</v>
      </c>
      <c r="C9" s="19" t="s">
        <v>132</v>
      </c>
      <c r="D9" s="10">
        <v>1</v>
      </c>
      <c r="E9" s="10">
        <v>54.974</v>
      </c>
      <c r="F9" s="10">
        <f t="shared" si="0"/>
        <v>114.97399999999999</v>
      </c>
      <c r="G9" s="10">
        <v>103</v>
      </c>
      <c r="H9" s="7">
        <f t="shared" si="6"/>
        <v>0.8958547149790388</v>
      </c>
      <c r="I9" s="76">
        <v>41.709</v>
      </c>
      <c r="J9" s="10">
        <v>0</v>
      </c>
      <c r="K9" s="10">
        <v>41.71</v>
      </c>
      <c r="L9" s="10">
        <f t="shared" si="1"/>
        <v>41.71</v>
      </c>
      <c r="M9" s="10">
        <v>38.5</v>
      </c>
      <c r="N9" s="7">
        <f t="shared" si="3"/>
        <v>0.9230400383601055</v>
      </c>
      <c r="O9" s="19" t="s">
        <v>72</v>
      </c>
      <c r="P9" s="10">
        <v>4</v>
      </c>
      <c r="Q9" s="10">
        <v>13.598</v>
      </c>
      <c r="R9" s="6">
        <f t="shared" si="2"/>
        <v>253.598</v>
      </c>
      <c r="S9" s="10">
        <v>224</v>
      </c>
      <c r="T9" s="7">
        <f t="shared" si="4"/>
        <v>0.8832877230892988</v>
      </c>
      <c r="U9" s="7">
        <f t="shared" si="5"/>
        <v>0.9230400383601055</v>
      </c>
    </row>
    <row r="10" spans="1:21" s="11" customFormat="1" ht="11.25">
      <c r="A10" s="70" t="s">
        <v>7</v>
      </c>
      <c r="B10" s="70" t="s">
        <v>216</v>
      </c>
      <c r="C10" s="18" t="s">
        <v>138</v>
      </c>
      <c r="D10" s="12">
        <v>2</v>
      </c>
      <c r="E10" s="12">
        <v>2.02</v>
      </c>
      <c r="F10" s="10">
        <f t="shared" si="0"/>
        <v>122.02</v>
      </c>
      <c r="G10" s="10">
        <v>103</v>
      </c>
      <c r="H10" s="7">
        <f t="shared" si="6"/>
        <v>0.8441239141124406</v>
      </c>
      <c r="I10" s="76">
        <v>45.122</v>
      </c>
      <c r="J10" s="10">
        <v>0</v>
      </c>
      <c r="K10" s="10">
        <v>45.12</v>
      </c>
      <c r="L10" s="10">
        <f t="shared" si="1"/>
        <v>45.12</v>
      </c>
      <c r="M10" s="10">
        <v>38.5</v>
      </c>
      <c r="N10" s="7">
        <f t="shared" si="3"/>
        <v>0.8532801418439717</v>
      </c>
      <c r="O10" s="18" t="s">
        <v>69</v>
      </c>
      <c r="P10" s="12">
        <v>4</v>
      </c>
      <c r="Q10" s="12">
        <v>22.076</v>
      </c>
      <c r="R10" s="10">
        <f t="shared" si="2"/>
        <v>262.076</v>
      </c>
      <c r="S10" s="10">
        <v>224</v>
      </c>
      <c r="T10" s="7">
        <f t="shared" si="4"/>
        <v>0.8547138997847952</v>
      </c>
      <c r="U10" s="7">
        <f t="shared" si="5"/>
        <v>0.8547138997847952</v>
      </c>
    </row>
    <row r="11" spans="1:21" ht="11.25">
      <c r="A11" s="5" t="s">
        <v>171</v>
      </c>
      <c r="B11" s="5" t="s">
        <v>218</v>
      </c>
      <c r="C11" s="19" t="s">
        <v>172</v>
      </c>
      <c r="D11" s="10">
        <v>2</v>
      </c>
      <c r="E11" s="10">
        <v>13.18</v>
      </c>
      <c r="F11" s="10">
        <f t="shared" si="0"/>
        <v>133.18</v>
      </c>
      <c r="G11" s="10">
        <v>103</v>
      </c>
      <c r="H11" s="7">
        <f t="shared" si="6"/>
        <v>0.7733893978074785</v>
      </c>
      <c r="I11" s="76">
        <v>45.62</v>
      </c>
      <c r="J11" s="10">
        <v>0</v>
      </c>
      <c r="K11" s="10">
        <v>45.62</v>
      </c>
      <c r="L11" s="10">
        <f t="shared" si="1"/>
        <v>45.62</v>
      </c>
      <c r="M11" s="10">
        <v>38.5</v>
      </c>
      <c r="N11" s="7">
        <f t="shared" si="3"/>
        <v>0.8439281017097765</v>
      </c>
      <c r="O11" s="10" t="s">
        <v>182</v>
      </c>
      <c r="P11" s="10"/>
      <c r="Q11" s="10"/>
      <c r="R11" s="6"/>
      <c r="S11" s="10">
        <v>224</v>
      </c>
      <c r="T11" s="7" t="e">
        <f t="shared" si="4"/>
        <v>#DIV/0!</v>
      </c>
      <c r="U11" s="7">
        <f>MAX(H11,N11)</f>
        <v>0.8439281017097765</v>
      </c>
    </row>
    <row r="12" spans="1:21" s="20" customFormat="1" ht="11.25">
      <c r="A12" s="24" t="s">
        <v>40</v>
      </c>
      <c r="B12" s="24"/>
      <c r="C12" s="25">
        <v>1.45</v>
      </c>
      <c r="D12" s="25">
        <v>1</v>
      </c>
      <c r="E12" s="25">
        <v>45</v>
      </c>
      <c r="F12" s="22">
        <f t="shared" si="0"/>
        <v>105</v>
      </c>
      <c r="G12" s="22">
        <v>105</v>
      </c>
      <c r="H12" s="23">
        <f>SUM(F12/F12)</f>
        <v>1</v>
      </c>
      <c r="I12" s="25">
        <v>38.5</v>
      </c>
      <c r="J12" s="25"/>
      <c r="K12" s="25">
        <v>38.5</v>
      </c>
      <c r="L12" s="22">
        <f aca="true" t="shared" si="7" ref="L12:L30">SUM(J12*60,K12)</f>
        <v>38.5</v>
      </c>
      <c r="M12" s="22">
        <v>38.5</v>
      </c>
      <c r="N12" s="23">
        <f>SUM(L12/L12)</f>
        <v>1</v>
      </c>
      <c r="O12" s="25" t="s">
        <v>41</v>
      </c>
      <c r="P12" s="25">
        <v>3</v>
      </c>
      <c r="Q12" s="25">
        <v>46</v>
      </c>
      <c r="R12" s="22">
        <f aca="true" t="shared" si="8" ref="R12:R30">SUM(P12*60,Q12)</f>
        <v>226</v>
      </c>
      <c r="S12" s="22">
        <v>226</v>
      </c>
      <c r="T12" s="23">
        <f>SUM(R12/R12)</f>
        <v>1</v>
      </c>
      <c r="U12" s="23"/>
    </row>
    <row r="13" spans="1:21" ht="11.25">
      <c r="A13" s="70" t="s">
        <v>48</v>
      </c>
      <c r="B13" s="70" t="s">
        <v>224</v>
      </c>
      <c r="C13" s="18" t="s">
        <v>127</v>
      </c>
      <c r="D13" s="12">
        <v>1</v>
      </c>
      <c r="E13" s="12">
        <v>51.808</v>
      </c>
      <c r="F13" s="10">
        <f t="shared" si="0"/>
        <v>111.80799999999999</v>
      </c>
      <c r="G13" s="10">
        <v>105</v>
      </c>
      <c r="H13" s="7">
        <f t="shared" si="6"/>
        <v>0.9391099026903263</v>
      </c>
      <c r="I13" s="76">
        <v>40.811</v>
      </c>
      <c r="J13" s="10">
        <v>0</v>
      </c>
      <c r="K13" s="10">
        <v>40.811</v>
      </c>
      <c r="L13" s="10">
        <f t="shared" si="7"/>
        <v>40.811</v>
      </c>
      <c r="M13" s="10">
        <v>38.5</v>
      </c>
      <c r="N13" s="7">
        <f>M13/L13</f>
        <v>0.9433731101908799</v>
      </c>
      <c r="O13" s="18" t="s">
        <v>205</v>
      </c>
      <c r="P13" s="12">
        <v>4</v>
      </c>
      <c r="Q13" s="12">
        <v>9.198</v>
      </c>
      <c r="R13" s="6">
        <f t="shared" si="8"/>
        <v>249.198</v>
      </c>
      <c r="S13" s="10">
        <v>226</v>
      </c>
      <c r="T13" s="7">
        <f>S13/R13</f>
        <v>0.9069093652437018</v>
      </c>
      <c r="U13" s="7">
        <f>MAX(H13,N13,T13)</f>
        <v>0.9433731101908799</v>
      </c>
    </row>
    <row r="14" spans="1:21" ht="11.25">
      <c r="A14" s="70" t="s">
        <v>43</v>
      </c>
      <c r="B14" s="70" t="s">
        <v>218</v>
      </c>
      <c r="C14" s="18" t="s">
        <v>129</v>
      </c>
      <c r="D14" s="12">
        <v>1</v>
      </c>
      <c r="E14" s="12">
        <v>53.776</v>
      </c>
      <c r="F14" s="10">
        <f t="shared" si="0"/>
        <v>113.77600000000001</v>
      </c>
      <c r="G14" s="10">
        <v>105</v>
      </c>
      <c r="H14" s="7">
        <f t="shared" si="6"/>
        <v>0.922865982280973</v>
      </c>
      <c r="I14" s="76">
        <v>43.055</v>
      </c>
      <c r="J14" s="10">
        <v>0</v>
      </c>
      <c r="K14" s="10">
        <v>43.055</v>
      </c>
      <c r="L14" s="10">
        <f t="shared" si="7"/>
        <v>43.055</v>
      </c>
      <c r="M14" s="10">
        <v>38.5</v>
      </c>
      <c r="N14" s="7">
        <f>M14/L14</f>
        <v>0.8942050865172454</v>
      </c>
      <c r="O14" s="18" t="s">
        <v>44</v>
      </c>
      <c r="P14" s="12">
        <v>4</v>
      </c>
      <c r="Q14" s="12">
        <v>2.97</v>
      </c>
      <c r="R14" s="6">
        <f t="shared" si="8"/>
        <v>242.97</v>
      </c>
      <c r="S14" s="10">
        <v>226</v>
      </c>
      <c r="T14" s="7">
        <f>S14/R14</f>
        <v>0.9301559863357616</v>
      </c>
      <c r="U14" s="7">
        <f>MAX(H14,N14,T14)</f>
        <v>0.9301559863357616</v>
      </c>
    </row>
    <row r="15" spans="1:21" ht="11.25">
      <c r="A15" s="70" t="s">
        <v>54</v>
      </c>
      <c r="B15" s="70" t="s">
        <v>217</v>
      </c>
      <c r="C15" s="18" t="s">
        <v>135</v>
      </c>
      <c r="D15" s="12">
        <v>1</v>
      </c>
      <c r="E15" s="12">
        <v>58.066</v>
      </c>
      <c r="F15" s="10">
        <f t="shared" si="0"/>
        <v>118.066</v>
      </c>
      <c r="G15" s="10">
        <v>105</v>
      </c>
      <c r="H15" s="7">
        <f t="shared" si="6"/>
        <v>0.8893330848847255</v>
      </c>
      <c r="I15" s="76">
        <v>44.195</v>
      </c>
      <c r="J15" s="10">
        <v>0</v>
      </c>
      <c r="K15" s="10">
        <v>44.195</v>
      </c>
      <c r="L15" s="10">
        <f t="shared" si="7"/>
        <v>44.195</v>
      </c>
      <c r="M15" s="10">
        <v>38.5</v>
      </c>
      <c r="N15" s="7">
        <f>M15/L15</f>
        <v>0.8711392691480937</v>
      </c>
      <c r="O15" s="18" t="s">
        <v>199</v>
      </c>
      <c r="P15" s="12">
        <v>4</v>
      </c>
      <c r="Q15" s="12">
        <v>9.308</v>
      </c>
      <c r="R15" s="6">
        <f t="shared" si="8"/>
        <v>249.308</v>
      </c>
      <c r="S15" s="10">
        <v>226</v>
      </c>
      <c r="T15" s="7">
        <f>S15/R15</f>
        <v>0.906509217514079</v>
      </c>
      <c r="U15" s="7">
        <f>MAX(H15,N15,T15)</f>
        <v>0.906509217514079</v>
      </c>
    </row>
    <row r="16" spans="1:21" s="11" customFormat="1" ht="11.25">
      <c r="A16" s="21" t="s">
        <v>8</v>
      </c>
      <c r="B16" s="21"/>
      <c r="C16" s="22">
        <v>1.48</v>
      </c>
      <c r="D16" s="22">
        <v>1</v>
      </c>
      <c r="E16" s="22">
        <v>48</v>
      </c>
      <c r="F16" s="22">
        <f t="shared" si="0"/>
        <v>108</v>
      </c>
      <c r="G16" s="22">
        <v>108</v>
      </c>
      <c r="H16" s="23">
        <f>SUM(F16/F16)</f>
        <v>1</v>
      </c>
      <c r="I16" s="22">
        <v>38.5</v>
      </c>
      <c r="J16" s="22">
        <v>0</v>
      </c>
      <c r="K16" s="22">
        <v>38.5</v>
      </c>
      <c r="L16" s="22">
        <f t="shared" si="7"/>
        <v>38.5</v>
      </c>
      <c r="M16" s="22">
        <v>38.5</v>
      </c>
      <c r="N16" s="23">
        <f>SUM(L16/L16)</f>
        <v>1</v>
      </c>
      <c r="O16" s="22">
        <v>3.52</v>
      </c>
      <c r="P16" s="22">
        <v>3</v>
      </c>
      <c r="Q16" s="22">
        <v>52</v>
      </c>
      <c r="R16" s="22">
        <f t="shared" si="8"/>
        <v>232</v>
      </c>
      <c r="S16" s="22">
        <v>232</v>
      </c>
      <c r="T16" s="23">
        <f>SUM(R16/R16)</f>
        <v>1</v>
      </c>
      <c r="U16" s="23"/>
    </row>
    <row r="17" spans="1:21" ht="11.25">
      <c r="A17" s="70" t="s">
        <v>36</v>
      </c>
      <c r="B17" s="70" t="s">
        <v>218</v>
      </c>
      <c r="C17" s="18" t="s">
        <v>131</v>
      </c>
      <c r="D17" s="12">
        <v>1</v>
      </c>
      <c r="E17" s="12">
        <v>54.964</v>
      </c>
      <c r="F17" s="10">
        <f t="shared" si="0"/>
        <v>114.964</v>
      </c>
      <c r="G17" s="10">
        <v>108</v>
      </c>
      <c r="H17" s="7">
        <f t="shared" si="6"/>
        <v>0.9394245155005045</v>
      </c>
      <c r="I17" s="76">
        <v>42.895</v>
      </c>
      <c r="J17" s="10">
        <v>0</v>
      </c>
      <c r="K17" s="10">
        <v>42.895</v>
      </c>
      <c r="L17" s="10">
        <f t="shared" si="7"/>
        <v>42.895</v>
      </c>
      <c r="M17" s="10">
        <v>38.5</v>
      </c>
      <c r="N17" s="7">
        <f aca="true" t="shared" si="9" ref="N17:N22">M17/L17</f>
        <v>0.8975405058864669</v>
      </c>
      <c r="O17" s="18" t="s">
        <v>37</v>
      </c>
      <c r="P17" s="12">
        <v>4</v>
      </c>
      <c r="Q17" s="12">
        <v>2.466</v>
      </c>
      <c r="R17" s="10">
        <f t="shared" si="8"/>
        <v>242.466</v>
      </c>
      <c r="S17" s="10">
        <v>232</v>
      </c>
      <c r="T17" s="7">
        <f aca="true" t="shared" si="10" ref="T17:T22">S17/R17</f>
        <v>0.9568351851393597</v>
      </c>
      <c r="U17" s="7">
        <f aca="true" t="shared" si="11" ref="U17:U22">MAX(H17,N17,T17)</f>
        <v>0.9568351851393597</v>
      </c>
    </row>
    <row r="18" spans="1:21" ht="11.25">
      <c r="A18" s="70" t="s">
        <v>9</v>
      </c>
      <c r="B18" s="70" t="s">
        <v>216</v>
      </c>
      <c r="C18" s="18" t="s">
        <v>136</v>
      </c>
      <c r="D18" s="12">
        <v>1</v>
      </c>
      <c r="E18" s="12">
        <v>59.761</v>
      </c>
      <c r="F18" s="10">
        <f t="shared" si="0"/>
        <v>119.761</v>
      </c>
      <c r="G18" s="10">
        <v>108</v>
      </c>
      <c r="H18" s="7">
        <f t="shared" si="6"/>
        <v>0.9017960771870642</v>
      </c>
      <c r="I18" s="76">
        <v>44.148</v>
      </c>
      <c r="J18" s="10">
        <v>0</v>
      </c>
      <c r="K18" s="10">
        <v>44.148</v>
      </c>
      <c r="L18" s="10">
        <f t="shared" si="7"/>
        <v>44.148</v>
      </c>
      <c r="M18" s="10">
        <v>38.5</v>
      </c>
      <c r="N18" s="7">
        <f t="shared" si="9"/>
        <v>0.8720666847875328</v>
      </c>
      <c r="O18" s="18" t="s">
        <v>35</v>
      </c>
      <c r="P18" s="12">
        <v>4</v>
      </c>
      <c r="Q18" s="12">
        <v>10.498</v>
      </c>
      <c r="R18" s="10">
        <f t="shared" si="8"/>
        <v>250.498</v>
      </c>
      <c r="S18" s="10">
        <v>232</v>
      </c>
      <c r="T18" s="7">
        <f t="shared" si="10"/>
        <v>0.926155099042707</v>
      </c>
      <c r="U18" s="7">
        <f t="shared" si="11"/>
        <v>0.926155099042707</v>
      </c>
    </row>
    <row r="19" spans="1:21" ht="11.25">
      <c r="A19" s="70" t="s">
        <v>55</v>
      </c>
      <c r="B19" s="70" t="s">
        <v>217</v>
      </c>
      <c r="C19" s="18" t="s">
        <v>137</v>
      </c>
      <c r="D19" s="12">
        <v>2</v>
      </c>
      <c r="E19" s="12">
        <v>1.825</v>
      </c>
      <c r="F19" s="10">
        <f t="shared" si="0"/>
        <v>121.825</v>
      </c>
      <c r="G19" s="10">
        <v>108</v>
      </c>
      <c r="H19" s="7">
        <f t="shared" si="6"/>
        <v>0.8865175456597578</v>
      </c>
      <c r="I19" s="76">
        <v>45.428</v>
      </c>
      <c r="J19" s="10">
        <v>0</v>
      </c>
      <c r="K19" s="10">
        <v>45.428</v>
      </c>
      <c r="L19" s="10">
        <f t="shared" si="7"/>
        <v>45.428</v>
      </c>
      <c r="M19" s="10">
        <v>38.5</v>
      </c>
      <c r="N19" s="7">
        <f t="shared" si="9"/>
        <v>0.8474949370432333</v>
      </c>
      <c r="O19" s="18" t="s">
        <v>67</v>
      </c>
      <c r="P19" s="12">
        <v>4</v>
      </c>
      <c r="Q19" s="12">
        <v>17.36</v>
      </c>
      <c r="R19" s="10">
        <f t="shared" si="8"/>
        <v>257.36</v>
      </c>
      <c r="S19" s="10">
        <v>232</v>
      </c>
      <c r="T19" s="7">
        <f t="shared" si="10"/>
        <v>0.9014609884986011</v>
      </c>
      <c r="U19" s="7">
        <f t="shared" si="11"/>
        <v>0.9014609884986011</v>
      </c>
    </row>
    <row r="20" spans="1:21" ht="11.25">
      <c r="A20" s="70" t="s">
        <v>94</v>
      </c>
      <c r="B20" s="70" t="s">
        <v>220</v>
      </c>
      <c r="C20" s="18" t="s">
        <v>143</v>
      </c>
      <c r="D20" s="12">
        <v>2</v>
      </c>
      <c r="E20" s="12">
        <v>16.153</v>
      </c>
      <c r="F20" s="10">
        <f>SUM(D20*60,E20)</f>
        <v>136.153</v>
      </c>
      <c r="G20" s="10">
        <v>108</v>
      </c>
      <c r="H20" s="7">
        <f>G20/F20</f>
        <v>0.793225268631613</v>
      </c>
      <c r="I20" s="76">
        <v>50.026</v>
      </c>
      <c r="J20" s="10">
        <v>0</v>
      </c>
      <c r="K20" s="10">
        <v>50.026</v>
      </c>
      <c r="L20" s="10">
        <f>SUM(J20*60,K20)</f>
        <v>50.026</v>
      </c>
      <c r="M20" s="10">
        <v>38.5</v>
      </c>
      <c r="N20" s="7">
        <f t="shared" si="9"/>
        <v>0.769599808099788</v>
      </c>
      <c r="O20" s="18" t="s">
        <v>95</v>
      </c>
      <c r="P20" s="12">
        <v>4</v>
      </c>
      <c r="Q20" s="12">
        <v>43.12</v>
      </c>
      <c r="R20" s="10">
        <f>SUM(P20*60,Q20)</f>
        <v>283.12</v>
      </c>
      <c r="S20" s="10">
        <v>232</v>
      </c>
      <c r="T20" s="7">
        <f t="shared" si="10"/>
        <v>0.8194405199208816</v>
      </c>
      <c r="U20" s="7">
        <f t="shared" si="11"/>
        <v>0.8194405199208816</v>
      </c>
    </row>
    <row r="21" spans="1:21" ht="11.25">
      <c r="A21" s="70" t="s">
        <v>10</v>
      </c>
      <c r="B21" s="70" t="s">
        <v>216</v>
      </c>
      <c r="C21" s="18" t="s">
        <v>139</v>
      </c>
      <c r="D21" s="12">
        <v>2</v>
      </c>
      <c r="E21" s="12">
        <v>5.247</v>
      </c>
      <c r="F21" s="10">
        <f t="shared" si="0"/>
        <v>125.247</v>
      </c>
      <c r="G21" s="10">
        <v>108</v>
      </c>
      <c r="H21" s="7">
        <f t="shared" si="6"/>
        <v>0.8622961029006683</v>
      </c>
      <c r="I21" s="76">
        <v>47.054</v>
      </c>
      <c r="J21" s="10">
        <v>0</v>
      </c>
      <c r="K21" s="10">
        <v>47.054</v>
      </c>
      <c r="L21" s="10">
        <f t="shared" si="7"/>
        <v>47.054</v>
      </c>
      <c r="M21" s="10">
        <v>38.5</v>
      </c>
      <c r="N21" s="7">
        <f t="shared" si="9"/>
        <v>0.8182088664088069</v>
      </c>
      <c r="O21" s="18" t="s">
        <v>68</v>
      </c>
      <c r="P21" s="12">
        <v>4</v>
      </c>
      <c r="Q21" s="12">
        <v>17.854</v>
      </c>
      <c r="R21" s="10">
        <f t="shared" si="8"/>
        <v>257.854</v>
      </c>
      <c r="S21" s="10">
        <v>232</v>
      </c>
      <c r="T21" s="7">
        <f t="shared" si="10"/>
        <v>0.8997339579762191</v>
      </c>
      <c r="U21" s="7">
        <f t="shared" si="11"/>
        <v>0.8997339579762191</v>
      </c>
    </row>
    <row r="22" spans="1:21" ht="11.25">
      <c r="A22" s="70" t="s">
        <v>14</v>
      </c>
      <c r="B22" s="70" t="s">
        <v>216</v>
      </c>
      <c r="C22" s="18" t="s">
        <v>146</v>
      </c>
      <c r="D22" s="12">
        <v>2</v>
      </c>
      <c r="E22" s="12">
        <v>22.185</v>
      </c>
      <c r="F22" s="10">
        <f t="shared" si="0"/>
        <v>142.185</v>
      </c>
      <c r="G22" s="10">
        <v>108</v>
      </c>
      <c r="H22" s="7">
        <f t="shared" si="6"/>
        <v>0.7595737947040827</v>
      </c>
      <c r="I22" s="76">
        <v>52.548</v>
      </c>
      <c r="J22" s="10">
        <v>0</v>
      </c>
      <c r="K22" s="10">
        <v>52.548</v>
      </c>
      <c r="L22" s="10">
        <f t="shared" si="7"/>
        <v>52.548</v>
      </c>
      <c r="M22" s="10">
        <v>38.5</v>
      </c>
      <c r="N22" s="7">
        <f t="shared" si="9"/>
        <v>0.7326634695897084</v>
      </c>
      <c r="O22" s="18" t="s">
        <v>74</v>
      </c>
      <c r="P22" s="12">
        <v>4</v>
      </c>
      <c r="Q22" s="12">
        <v>56.52</v>
      </c>
      <c r="R22" s="10">
        <f t="shared" si="8"/>
        <v>296.52</v>
      </c>
      <c r="S22" s="10">
        <v>232</v>
      </c>
      <c r="T22" s="7">
        <f t="shared" si="10"/>
        <v>0.7824092809928505</v>
      </c>
      <c r="U22" s="7">
        <f t="shared" si="11"/>
        <v>0.7824092809928505</v>
      </c>
    </row>
    <row r="23" spans="1:21" s="11" customFormat="1" ht="11.25">
      <c r="A23" s="21" t="s">
        <v>11</v>
      </c>
      <c r="B23" s="21"/>
      <c r="C23" s="22">
        <v>1.5</v>
      </c>
      <c r="D23" s="22">
        <v>1</v>
      </c>
      <c r="E23" s="22">
        <v>50</v>
      </c>
      <c r="F23" s="22">
        <f t="shared" si="0"/>
        <v>110</v>
      </c>
      <c r="G23" s="22">
        <v>110</v>
      </c>
      <c r="H23" s="23">
        <f>SUM(F23/F23)</f>
        <v>1</v>
      </c>
      <c r="I23" s="22">
        <v>38.5</v>
      </c>
      <c r="J23" s="22">
        <v>0</v>
      </c>
      <c r="K23" s="22">
        <v>38.5</v>
      </c>
      <c r="L23" s="22">
        <f t="shared" si="7"/>
        <v>38.5</v>
      </c>
      <c r="M23" s="22">
        <v>38.5</v>
      </c>
      <c r="N23" s="23">
        <f>SUM(L23/L23)</f>
        <v>1</v>
      </c>
      <c r="O23" s="22">
        <v>3.56</v>
      </c>
      <c r="P23" s="22">
        <v>3</v>
      </c>
      <c r="Q23" s="22">
        <v>56</v>
      </c>
      <c r="R23" s="22">
        <f t="shared" si="8"/>
        <v>236</v>
      </c>
      <c r="S23" s="22">
        <v>236</v>
      </c>
      <c r="T23" s="23">
        <f>SUM(R23/R23)</f>
        <v>1</v>
      </c>
      <c r="U23" s="23"/>
    </row>
    <row r="24" spans="1:21" ht="11.25">
      <c r="A24" s="70" t="s">
        <v>13</v>
      </c>
      <c r="B24" s="70" t="s">
        <v>216</v>
      </c>
      <c r="C24" s="18" t="s">
        <v>144</v>
      </c>
      <c r="D24" s="12">
        <v>2</v>
      </c>
      <c r="E24" s="12">
        <v>10.561</v>
      </c>
      <c r="F24" s="10">
        <f t="shared" si="0"/>
        <v>130.561</v>
      </c>
      <c r="G24" s="10">
        <v>110</v>
      </c>
      <c r="H24" s="7">
        <f t="shared" si="6"/>
        <v>0.8425180566938059</v>
      </c>
      <c r="I24" s="76">
        <v>47.984</v>
      </c>
      <c r="J24" s="10">
        <v>0</v>
      </c>
      <c r="K24" s="10">
        <v>47.984</v>
      </c>
      <c r="L24" s="10">
        <f t="shared" si="7"/>
        <v>47.984</v>
      </c>
      <c r="M24" s="10">
        <v>38.5</v>
      </c>
      <c r="N24" s="7">
        <f aca="true" t="shared" si="12" ref="N24:N30">M24/L24</f>
        <v>0.8023507835945315</v>
      </c>
      <c r="O24" s="18" t="s">
        <v>70</v>
      </c>
      <c r="P24" s="12">
        <v>4</v>
      </c>
      <c r="Q24" s="12">
        <v>35.382</v>
      </c>
      <c r="R24" s="10">
        <f t="shared" si="8"/>
        <v>275.382</v>
      </c>
      <c r="S24" s="10">
        <v>236</v>
      </c>
      <c r="T24" s="7">
        <f aca="true" t="shared" si="13" ref="T24:T30">S24/R24</f>
        <v>0.8569913792477358</v>
      </c>
      <c r="U24" s="7">
        <f aca="true" t="shared" si="14" ref="U24:U30">MAX(H24,N24,T24)</f>
        <v>0.8569913792477358</v>
      </c>
    </row>
    <row r="25" spans="1:21" ht="11.25">
      <c r="A25" s="70" t="s">
        <v>89</v>
      </c>
      <c r="B25" s="70" t="s">
        <v>223</v>
      </c>
      <c r="C25" s="18" t="s">
        <v>141</v>
      </c>
      <c r="D25" s="12">
        <v>2</v>
      </c>
      <c r="E25" s="12">
        <v>14.819</v>
      </c>
      <c r="F25" s="10">
        <f t="shared" si="0"/>
        <v>134.819</v>
      </c>
      <c r="G25" s="10">
        <v>110</v>
      </c>
      <c r="H25" s="7">
        <f t="shared" si="6"/>
        <v>0.8159087368991018</v>
      </c>
      <c r="I25" s="76">
        <v>49.392</v>
      </c>
      <c r="J25" s="10">
        <v>0</v>
      </c>
      <c r="K25" s="10">
        <v>49.392</v>
      </c>
      <c r="L25" s="10">
        <f t="shared" si="7"/>
        <v>49.392</v>
      </c>
      <c r="M25" s="10">
        <v>38.5</v>
      </c>
      <c r="N25" s="7">
        <f t="shared" si="12"/>
        <v>0.7794784580498866</v>
      </c>
      <c r="O25" s="18" t="s">
        <v>91</v>
      </c>
      <c r="P25" s="12">
        <v>4</v>
      </c>
      <c r="Q25" s="12">
        <v>36.128</v>
      </c>
      <c r="R25" s="10">
        <f t="shared" si="8"/>
        <v>276.128</v>
      </c>
      <c r="S25" s="10">
        <v>236</v>
      </c>
      <c r="T25" s="7">
        <f t="shared" si="13"/>
        <v>0.8546760922470739</v>
      </c>
      <c r="U25" s="7">
        <f t="shared" si="14"/>
        <v>0.8546760922470739</v>
      </c>
    </row>
    <row r="26" spans="1:21" ht="11.25">
      <c r="A26" s="72" t="s">
        <v>90</v>
      </c>
      <c r="B26" s="72" t="s">
        <v>221</v>
      </c>
      <c r="C26" s="18" t="s">
        <v>145</v>
      </c>
      <c r="D26" s="12">
        <v>2</v>
      </c>
      <c r="E26" s="12">
        <v>16.885</v>
      </c>
      <c r="F26" s="10">
        <f t="shared" si="0"/>
        <v>136.885</v>
      </c>
      <c r="G26" s="10">
        <v>110</v>
      </c>
      <c r="H26" s="7">
        <f t="shared" si="6"/>
        <v>0.8035942579537568</v>
      </c>
      <c r="I26" s="76">
        <v>48.61</v>
      </c>
      <c r="J26" s="10">
        <v>0</v>
      </c>
      <c r="K26" s="10">
        <v>48.61</v>
      </c>
      <c r="L26" s="10">
        <f t="shared" si="7"/>
        <v>48.61</v>
      </c>
      <c r="M26" s="10">
        <v>38.5</v>
      </c>
      <c r="N26" s="7">
        <f t="shared" si="12"/>
        <v>0.7920181032709319</v>
      </c>
      <c r="O26" s="18" t="s">
        <v>92</v>
      </c>
      <c r="P26" s="12">
        <v>4</v>
      </c>
      <c r="Q26" s="12">
        <v>38.514</v>
      </c>
      <c r="R26" s="10">
        <f t="shared" si="8"/>
        <v>278.514</v>
      </c>
      <c r="S26" s="10">
        <v>236</v>
      </c>
      <c r="T26" s="7">
        <f t="shared" si="13"/>
        <v>0.8473541725012028</v>
      </c>
      <c r="U26" s="7">
        <f t="shared" si="14"/>
        <v>0.8473541725012028</v>
      </c>
    </row>
    <row r="27" spans="1:21" ht="11.25">
      <c r="A27" s="70" t="s">
        <v>12</v>
      </c>
      <c r="B27" s="70" t="s">
        <v>216</v>
      </c>
      <c r="C27" s="18" t="s">
        <v>142</v>
      </c>
      <c r="D27" s="12">
        <v>2</v>
      </c>
      <c r="E27" s="12">
        <v>15.261</v>
      </c>
      <c r="F27" s="10">
        <f t="shared" si="0"/>
        <v>135.261</v>
      </c>
      <c r="G27" s="10">
        <v>110</v>
      </c>
      <c r="H27" s="7">
        <f t="shared" si="6"/>
        <v>0.8132425458927555</v>
      </c>
      <c r="I27" s="76">
        <v>48.076</v>
      </c>
      <c r="J27" s="10">
        <v>0</v>
      </c>
      <c r="K27" s="10">
        <v>48.076</v>
      </c>
      <c r="L27" s="10">
        <f t="shared" si="7"/>
        <v>48.076</v>
      </c>
      <c r="M27" s="10">
        <v>38.5</v>
      </c>
      <c r="N27" s="7">
        <f t="shared" si="12"/>
        <v>0.8008153756552125</v>
      </c>
      <c r="O27" s="18" t="s">
        <v>71</v>
      </c>
      <c r="P27" s="12">
        <v>4</v>
      </c>
      <c r="Q27" s="12">
        <v>38.744</v>
      </c>
      <c r="R27" s="10">
        <f t="shared" si="8"/>
        <v>278.744</v>
      </c>
      <c r="S27" s="10">
        <v>236</v>
      </c>
      <c r="T27" s="7">
        <f t="shared" si="13"/>
        <v>0.846654995264472</v>
      </c>
      <c r="U27" s="7">
        <f t="shared" si="14"/>
        <v>0.846654995264472</v>
      </c>
    </row>
    <row r="28" spans="1:21" ht="11.25">
      <c r="A28" s="70" t="s">
        <v>88</v>
      </c>
      <c r="B28" s="70" t="s">
        <v>217</v>
      </c>
      <c r="C28" s="18" t="s">
        <v>140</v>
      </c>
      <c r="D28" s="12">
        <v>2</v>
      </c>
      <c r="E28" s="12">
        <v>12.141</v>
      </c>
      <c r="F28" s="10">
        <f t="shared" si="0"/>
        <v>132.141</v>
      </c>
      <c r="G28" s="10">
        <v>110</v>
      </c>
      <c r="H28" s="7">
        <f t="shared" si="6"/>
        <v>0.8324441316472556</v>
      </c>
      <c r="I28" s="76">
        <v>48.464</v>
      </c>
      <c r="J28" s="10">
        <v>0</v>
      </c>
      <c r="K28" s="10">
        <v>48.464</v>
      </c>
      <c r="L28" s="10">
        <f t="shared" si="7"/>
        <v>48.464</v>
      </c>
      <c r="M28" s="10">
        <v>38.5</v>
      </c>
      <c r="N28" s="7">
        <f t="shared" si="12"/>
        <v>0.794404093760317</v>
      </c>
      <c r="O28" s="18" t="s">
        <v>93</v>
      </c>
      <c r="P28" s="12">
        <v>4</v>
      </c>
      <c r="Q28" s="12">
        <v>41.364</v>
      </c>
      <c r="R28" s="10">
        <f t="shared" si="8"/>
        <v>281.364</v>
      </c>
      <c r="S28" s="10">
        <v>236</v>
      </c>
      <c r="T28" s="7">
        <f t="shared" si="13"/>
        <v>0.8387711292134034</v>
      </c>
      <c r="U28" s="7">
        <f t="shared" si="14"/>
        <v>0.8387711292134034</v>
      </c>
    </row>
    <row r="29" spans="1:21" ht="11.25">
      <c r="A29" s="70" t="s">
        <v>51</v>
      </c>
      <c r="B29" s="70" t="s">
        <v>216</v>
      </c>
      <c r="C29" s="18" t="s">
        <v>203</v>
      </c>
      <c r="D29" s="12">
        <v>2</v>
      </c>
      <c r="E29" s="12">
        <v>17.373</v>
      </c>
      <c r="F29" s="10">
        <f t="shared" si="0"/>
        <v>137.373</v>
      </c>
      <c r="G29" s="10">
        <v>110</v>
      </c>
      <c r="H29" s="7">
        <f t="shared" si="6"/>
        <v>0.8007395922051641</v>
      </c>
      <c r="I29" s="76">
        <v>50.126</v>
      </c>
      <c r="J29" s="10">
        <v>0</v>
      </c>
      <c r="K29" s="10">
        <v>50.126</v>
      </c>
      <c r="L29" s="10">
        <f t="shared" si="7"/>
        <v>50.126</v>
      </c>
      <c r="M29" s="10">
        <v>38.5</v>
      </c>
      <c r="N29" s="7">
        <f t="shared" si="12"/>
        <v>0.7680644775166581</v>
      </c>
      <c r="O29" s="18" t="s">
        <v>73</v>
      </c>
      <c r="P29" s="12">
        <v>4</v>
      </c>
      <c r="Q29" s="12">
        <v>45.34</v>
      </c>
      <c r="R29" s="10">
        <f t="shared" si="8"/>
        <v>285.34000000000003</v>
      </c>
      <c r="S29" s="10">
        <v>236</v>
      </c>
      <c r="T29" s="7">
        <f t="shared" si="13"/>
        <v>0.8270834793579588</v>
      </c>
      <c r="U29" s="7">
        <f t="shared" si="14"/>
        <v>0.8270834793579588</v>
      </c>
    </row>
    <row r="30" spans="1:21" ht="11.25">
      <c r="A30" s="71" t="s">
        <v>15</v>
      </c>
      <c r="B30" s="71" t="s">
        <v>216</v>
      </c>
      <c r="C30" s="18" t="s">
        <v>147</v>
      </c>
      <c r="D30" s="12">
        <v>2</v>
      </c>
      <c r="E30" s="12">
        <v>47.539</v>
      </c>
      <c r="F30" s="10">
        <f t="shared" si="0"/>
        <v>167.539</v>
      </c>
      <c r="G30" s="10">
        <v>110</v>
      </c>
      <c r="H30" s="7">
        <f t="shared" si="6"/>
        <v>0.6565635463981522</v>
      </c>
      <c r="I30" s="76">
        <v>1</v>
      </c>
      <c r="J30" s="10">
        <v>1</v>
      </c>
      <c r="K30" s="10">
        <v>1</v>
      </c>
      <c r="L30" s="10">
        <f t="shared" si="7"/>
        <v>61</v>
      </c>
      <c r="M30" s="10">
        <v>38.5</v>
      </c>
      <c r="N30" s="7">
        <f t="shared" si="12"/>
        <v>0.6311475409836066</v>
      </c>
      <c r="O30" s="18" t="s">
        <v>75</v>
      </c>
      <c r="P30" s="12">
        <v>5</v>
      </c>
      <c r="Q30" s="12">
        <v>40.66</v>
      </c>
      <c r="R30" s="10">
        <f t="shared" si="8"/>
        <v>340.65999999999997</v>
      </c>
      <c r="S30" s="10">
        <v>236</v>
      </c>
      <c r="T30" s="7">
        <f t="shared" si="13"/>
        <v>0.6927728526977045</v>
      </c>
      <c r="U30" s="7">
        <f t="shared" si="14"/>
        <v>0.6927728526977045</v>
      </c>
    </row>
    <row r="31" spans="1:21" ht="11.25">
      <c r="A31" s="26" t="s">
        <v>0</v>
      </c>
      <c r="B31" s="26"/>
      <c r="C31" s="27" t="s">
        <v>1</v>
      </c>
      <c r="D31" s="27" t="s">
        <v>2</v>
      </c>
      <c r="E31" s="27" t="s">
        <v>3</v>
      </c>
      <c r="F31" s="27" t="s">
        <v>211</v>
      </c>
      <c r="G31" s="27" t="s">
        <v>4</v>
      </c>
      <c r="H31" s="28" t="s">
        <v>126</v>
      </c>
      <c r="I31" s="27" t="s">
        <v>5</v>
      </c>
      <c r="J31" s="27" t="s">
        <v>2</v>
      </c>
      <c r="K31" s="27" t="s">
        <v>3</v>
      </c>
      <c r="L31" s="27" t="s">
        <v>211</v>
      </c>
      <c r="M31" s="27" t="s">
        <v>4</v>
      </c>
      <c r="N31" s="28" t="s">
        <v>126</v>
      </c>
      <c r="O31" s="27" t="s">
        <v>6</v>
      </c>
      <c r="P31" s="27" t="s">
        <v>2</v>
      </c>
      <c r="Q31" s="27" t="s">
        <v>3</v>
      </c>
      <c r="R31" s="27" t="s">
        <v>211</v>
      </c>
      <c r="S31" s="27" t="s">
        <v>4</v>
      </c>
      <c r="T31" s="28" t="s">
        <v>126</v>
      </c>
      <c r="U31" s="29" t="s">
        <v>173</v>
      </c>
    </row>
    <row r="32" spans="1:21" s="9" customFormat="1" ht="11.25">
      <c r="A32" s="21" t="s">
        <v>16</v>
      </c>
      <c r="B32" s="21"/>
      <c r="C32" s="22" t="s">
        <v>17</v>
      </c>
      <c r="D32" s="22">
        <v>1</v>
      </c>
      <c r="E32" s="22">
        <v>57.5</v>
      </c>
      <c r="F32" s="22">
        <f aca="true" t="shared" si="15" ref="F32:F38">SUM(D32*60,E32)</f>
        <v>117.5</v>
      </c>
      <c r="G32" s="22">
        <v>117.5</v>
      </c>
      <c r="H32" s="23">
        <f>SUM(F32/F32)</f>
        <v>1</v>
      </c>
      <c r="I32" s="22">
        <v>44.5</v>
      </c>
      <c r="J32" s="22">
        <v>0</v>
      </c>
      <c r="K32" s="22">
        <v>44.5</v>
      </c>
      <c r="L32" s="22">
        <f aca="true" t="shared" si="16" ref="L32:L44">SUM(J32*60,K32)</f>
        <v>44.5</v>
      </c>
      <c r="M32" s="22">
        <v>44.5</v>
      </c>
      <c r="N32" s="23">
        <f>SUM(L32/L32)</f>
        <v>1</v>
      </c>
      <c r="O32" s="22" t="s">
        <v>18</v>
      </c>
      <c r="P32" s="22">
        <v>4</v>
      </c>
      <c r="Q32" s="22">
        <v>12</v>
      </c>
      <c r="R32" s="22">
        <f>SUM(P32*60,Q32)</f>
        <v>252</v>
      </c>
      <c r="S32" s="22">
        <v>252</v>
      </c>
      <c r="T32" s="23">
        <f>SUM(R32/R32)</f>
        <v>1</v>
      </c>
      <c r="U32" s="23"/>
    </row>
    <row r="33" spans="1:23" ht="11.25">
      <c r="A33" s="70" t="s">
        <v>56</v>
      </c>
      <c r="B33" s="70" t="s">
        <v>218</v>
      </c>
      <c r="C33" s="18" t="s">
        <v>158</v>
      </c>
      <c r="D33" s="12">
        <v>2</v>
      </c>
      <c r="E33" s="12">
        <v>10.889</v>
      </c>
      <c r="F33" s="10">
        <f t="shared" si="15"/>
        <v>130.889</v>
      </c>
      <c r="G33" s="10">
        <v>117.5</v>
      </c>
      <c r="H33" s="7">
        <f aca="true" t="shared" si="17" ref="H33:H38">G33/F33</f>
        <v>0.8977072175660291</v>
      </c>
      <c r="I33" s="76">
        <v>47.8</v>
      </c>
      <c r="J33" s="10">
        <v>0</v>
      </c>
      <c r="K33" s="10">
        <v>47.8</v>
      </c>
      <c r="L33" s="10">
        <f t="shared" si="16"/>
        <v>47.8</v>
      </c>
      <c r="M33" s="10">
        <v>44.5</v>
      </c>
      <c r="N33" s="7">
        <f aca="true" t="shared" si="18" ref="N33:N38">M33/L33</f>
        <v>0.9309623430962344</v>
      </c>
      <c r="O33" s="18" t="s">
        <v>84</v>
      </c>
      <c r="P33" s="12">
        <v>4</v>
      </c>
      <c r="Q33" s="12">
        <v>34.707</v>
      </c>
      <c r="R33" s="10">
        <f>SUM(P33*60,Q33)</f>
        <v>274.707</v>
      </c>
      <c r="S33" s="10">
        <v>252</v>
      </c>
      <c r="T33" s="7">
        <f aca="true" t="shared" si="19" ref="T33:T38">S33/R33</f>
        <v>0.9173410215247518</v>
      </c>
      <c r="U33" s="7">
        <f>MAX(H33,N33,T33)</f>
        <v>0.9309623430962344</v>
      </c>
      <c r="W33" s="9"/>
    </row>
    <row r="34" spans="1:23" ht="11.25">
      <c r="A34" s="70" t="s">
        <v>174</v>
      </c>
      <c r="B34" s="70" t="s">
        <v>221</v>
      </c>
      <c r="C34" s="18" t="s">
        <v>175</v>
      </c>
      <c r="D34" s="12">
        <v>2</v>
      </c>
      <c r="E34" s="12">
        <v>11.827</v>
      </c>
      <c r="F34" s="10">
        <f t="shared" si="15"/>
        <v>131.827</v>
      </c>
      <c r="G34" s="10">
        <v>117.5</v>
      </c>
      <c r="H34" s="7">
        <f t="shared" si="17"/>
        <v>0.8913196841314753</v>
      </c>
      <c r="I34" s="76">
        <v>46.334</v>
      </c>
      <c r="J34" s="10">
        <v>0</v>
      </c>
      <c r="K34" s="10">
        <v>46.334</v>
      </c>
      <c r="L34" s="10">
        <f t="shared" si="16"/>
        <v>46.334</v>
      </c>
      <c r="M34" s="10">
        <v>44.5</v>
      </c>
      <c r="N34" s="7">
        <f t="shared" si="18"/>
        <v>0.9604178357145939</v>
      </c>
      <c r="O34" s="18" t="s">
        <v>182</v>
      </c>
      <c r="P34" s="12"/>
      <c r="Q34" s="12"/>
      <c r="R34" s="10"/>
      <c r="S34" s="10">
        <v>252</v>
      </c>
      <c r="T34" s="7" t="e">
        <f t="shared" si="19"/>
        <v>#DIV/0!</v>
      </c>
      <c r="U34" s="7">
        <f>MAX(H34,N34)</f>
        <v>0.9604178357145939</v>
      </c>
      <c r="W34" s="9"/>
    </row>
    <row r="35" spans="1:23" ht="11.25">
      <c r="A35" s="70" t="s">
        <v>57</v>
      </c>
      <c r="B35" s="70" t="s">
        <v>218</v>
      </c>
      <c r="C35" s="18" t="s">
        <v>161</v>
      </c>
      <c r="D35" s="12">
        <v>2</v>
      </c>
      <c r="E35" s="12">
        <v>16.003</v>
      </c>
      <c r="F35" s="10">
        <f t="shared" si="15"/>
        <v>136.003</v>
      </c>
      <c r="G35" s="10">
        <v>117.5</v>
      </c>
      <c r="H35" s="7">
        <f t="shared" si="17"/>
        <v>0.8639515304809454</v>
      </c>
      <c r="I35" s="76">
        <v>49.74</v>
      </c>
      <c r="J35" s="10">
        <v>0</v>
      </c>
      <c r="K35" s="10">
        <v>49.74</v>
      </c>
      <c r="L35" s="10">
        <f t="shared" si="16"/>
        <v>49.74</v>
      </c>
      <c r="M35" s="10">
        <v>44.5</v>
      </c>
      <c r="N35" s="7">
        <f t="shared" si="18"/>
        <v>0.8946521913952553</v>
      </c>
      <c r="O35" s="18" t="s">
        <v>87</v>
      </c>
      <c r="P35" s="12">
        <v>4</v>
      </c>
      <c r="Q35" s="12">
        <v>43.575</v>
      </c>
      <c r="R35" s="10">
        <f>SUM(P35*60,Q35)</f>
        <v>283.575</v>
      </c>
      <c r="S35" s="10">
        <v>252</v>
      </c>
      <c r="T35" s="7">
        <f t="shared" si="19"/>
        <v>0.8886537952922507</v>
      </c>
      <c r="U35" s="7">
        <f>MAX(H35,N35,T35)</f>
        <v>0.8946521913952553</v>
      </c>
      <c r="W35" s="9"/>
    </row>
    <row r="36" spans="1:23" ht="11.25">
      <c r="A36" s="70" t="s">
        <v>225</v>
      </c>
      <c r="B36" s="70" t="s">
        <v>216</v>
      </c>
      <c r="C36" s="18" t="s">
        <v>165</v>
      </c>
      <c r="D36" s="12">
        <v>2</v>
      </c>
      <c r="E36" s="12">
        <v>16.887</v>
      </c>
      <c r="F36" s="10">
        <f t="shared" si="15"/>
        <v>136.887</v>
      </c>
      <c r="G36" s="10">
        <v>117.5</v>
      </c>
      <c r="H36" s="7">
        <f t="shared" si="17"/>
        <v>0.8583722340324501</v>
      </c>
      <c r="I36" s="76">
        <v>49.746</v>
      </c>
      <c r="J36" s="10">
        <v>0</v>
      </c>
      <c r="K36" s="10">
        <v>49.746</v>
      </c>
      <c r="L36" s="10">
        <f t="shared" si="16"/>
        <v>49.746</v>
      </c>
      <c r="M36" s="10">
        <v>44.5</v>
      </c>
      <c r="N36" s="7">
        <f t="shared" si="18"/>
        <v>0.8945442849676355</v>
      </c>
      <c r="O36" s="18" t="s">
        <v>78</v>
      </c>
      <c r="P36" s="12">
        <v>4</v>
      </c>
      <c r="Q36" s="12">
        <v>48.075</v>
      </c>
      <c r="R36" s="10">
        <f>SUM(P36*60,Q36)</f>
        <v>288.075</v>
      </c>
      <c r="S36" s="10">
        <v>252</v>
      </c>
      <c r="T36" s="7">
        <f t="shared" si="19"/>
        <v>0.8747721947409529</v>
      </c>
      <c r="U36" s="7">
        <f>MAX(H36,N36,T36)</f>
        <v>0.8945442849676355</v>
      </c>
      <c r="W36" s="9"/>
    </row>
    <row r="37" spans="1:23" ht="11.25">
      <c r="A37" s="70" t="s">
        <v>226</v>
      </c>
      <c r="B37" s="70" t="s">
        <v>224</v>
      </c>
      <c r="C37" s="18" t="s">
        <v>193</v>
      </c>
      <c r="D37" s="12">
        <v>2</v>
      </c>
      <c r="E37" s="12">
        <v>25.012</v>
      </c>
      <c r="F37" s="10">
        <f t="shared" si="15"/>
        <v>145.012</v>
      </c>
      <c r="G37" s="10">
        <v>117.5</v>
      </c>
      <c r="H37" s="7">
        <f t="shared" si="17"/>
        <v>0.8102777701155767</v>
      </c>
      <c r="I37" s="76">
        <v>54.368</v>
      </c>
      <c r="J37" s="10">
        <v>0</v>
      </c>
      <c r="K37" s="10">
        <v>54.368</v>
      </c>
      <c r="L37" s="10">
        <f t="shared" si="16"/>
        <v>54.368</v>
      </c>
      <c r="M37" s="10">
        <v>44.5</v>
      </c>
      <c r="N37" s="7">
        <f t="shared" si="18"/>
        <v>0.8184961742201294</v>
      </c>
      <c r="O37" s="18" t="s">
        <v>80</v>
      </c>
      <c r="P37" s="12">
        <v>4</v>
      </c>
      <c r="Q37" s="12">
        <v>53.73</v>
      </c>
      <c r="R37" s="10">
        <f>SUM(P37*60,Q37)</f>
        <v>293.73</v>
      </c>
      <c r="S37" s="10">
        <v>252</v>
      </c>
      <c r="T37" s="7">
        <f t="shared" si="19"/>
        <v>0.8579307527321008</v>
      </c>
      <c r="U37" s="7">
        <f>MAX(H37,N37,T37)</f>
        <v>0.8579307527321008</v>
      </c>
      <c r="W37" s="9"/>
    </row>
    <row r="38" spans="1:23" ht="11.25">
      <c r="A38" s="70" t="s">
        <v>112</v>
      </c>
      <c r="B38" s="70" t="s">
        <v>222</v>
      </c>
      <c r="C38" s="18" t="s">
        <v>194</v>
      </c>
      <c r="D38" s="12">
        <v>2</v>
      </c>
      <c r="E38" s="12">
        <v>25.73</v>
      </c>
      <c r="F38" s="10">
        <f t="shared" si="15"/>
        <v>145.73</v>
      </c>
      <c r="G38" s="10">
        <v>117.5</v>
      </c>
      <c r="H38" s="7">
        <f t="shared" si="17"/>
        <v>0.8062855966513416</v>
      </c>
      <c r="I38" s="76">
        <v>58.981</v>
      </c>
      <c r="J38" s="10">
        <v>0</v>
      </c>
      <c r="K38" s="10">
        <v>58.981</v>
      </c>
      <c r="L38" s="10">
        <f t="shared" si="16"/>
        <v>58.981</v>
      </c>
      <c r="M38" s="10">
        <v>44.5</v>
      </c>
      <c r="N38" s="7">
        <f t="shared" si="18"/>
        <v>0.754480256353741</v>
      </c>
      <c r="O38" s="18" t="s">
        <v>121</v>
      </c>
      <c r="P38" s="12">
        <v>5</v>
      </c>
      <c r="Q38" s="12">
        <v>0.319</v>
      </c>
      <c r="R38" s="10">
        <f>SUM(P38*60,Q38)</f>
        <v>300.319</v>
      </c>
      <c r="S38" s="10">
        <v>252</v>
      </c>
      <c r="T38" s="7">
        <f t="shared" si="19"/>
        <v>0.8391077487604847</v>
      </c>
      <c r="U38" s="7">
        <f>MAX(H38,N38,T38)</f>
        <v>0.8391077487604847</v>
      </c>
      <c r="W38" s="9"/>
    </row>
    <row r="39" spans="1:21" s="9" customFormat="1" ht="11.25">
      <c r="A39" s="21" t="s">
        <v>20</v>
      </c>
      <c r="B39" s="21"/>
      <c r="C39" s="22" t="s">
        <v>21</v>
      </c>
      <c r="D39" s="22">
        <v>1</v>
      </c>
      <c r="E39" s="22">
        <v>59.5</v>
      </c>
      <c r="F39" s="22">
        <f aca="true" t="shared" si="20" ref="F39:F61">SUM(D39*60,E39)</f>
        <v>119.5</v>
      </c>
      <c r="G39" s="22">
        <v>119.5</v>
      </c>
      <c r="H39" s="23">
        <f>SUM(F39/F39)</f>
        <v>1</v>
      </c>
      <c r="I39" s="22">
        <v>44.5</v>
      </c>
      <c r="J39" s="22">
        <v>0</v>
      </c>
      <c r="K39" s="22">
        <v>44.5</v>
      </c>
      <c r="L39" s="22">
        <f t="shared" si="16"/>
        <v>44.5</v>
      </c>
      <c r="M39" s="22">
        <v>44.5</v>
      </c>
      <c r="N39" s="23">
        <f>SUM(L39/L39)</f>
        <v>1</v>
      </c>
      <c r="O39" s="22" t="s">
        <v>22</v>
      </c>
      <c r="P39" s="22">
        <v>4</v>
      </c>
      <c r="Q39" s="22">
        <v>14</v>
      </c>
      <c r="R39" s="22">
        <f>SUM(P39*60,Q39)</f>
        <v>254</v>
      </c>
      <c r="S39" s="22">
        <v>254</v>
      </c>
      <c r="T39" s="23">
        <f>SUM(R39/R39)</f>
        <v>1</v>
      </c>
      <c r="U39" s="23"/>
    </row>
    <row r="40" spans="1:23" ht="11.25">
      <c r="A40" s="70" t="s">
        <v>176</v>
      </c>
      <c r="B40" s="70" t="s">
        <v>217</v>
      </c>
      <c r="C40" s="18" t="s">
        <v>177</v>
      </c>
      <c r="D40" s="12">
        <v>2</v>
      </c>
      <c r="E40" s="12">
        <v>11.687</v>
      </c>
      <c r="F40" s="10">
        <f t="shared" si="20"/>
        <v>131.687</v>
      </c>
      <c r="G40" s="10">
        <v>119.5</v>
      </c>
      <c r="H40" s="7">
        <f>G40/F40</f>
        <v>0.9074547981197839</v>
      </c>
      <c r="I40" s="76">
        <v>47.522</v>
      </c>
      <c r="J40" s="10">
        <v>0</v>
      </c>
      <c r="K40" s="10">
        <v>47.522</v>
      </c>
      <c r="L40" s="10">
        <f t="shared" si="16"/>
        <v>47.522</v>
      </c>
      <c r="M40" s="10">
        <v>44.5</v>
      </c>
      <c r="N40" s="7">
        <f>M40/L40</f>
        <v>0.9364084003198518</v>
      </c>
      <c r="O40" s="12" t="s">
        <v>182</v>
      </c>
      <c r="P40" s="12"/>
      <c r="Q40" s="12"/>
      <c r="R40" s="10"/>
      <c r="S40" s="10">
        <v>254</v>
      </c>
      <c r="T40" s="7" t="e">
        <f>S40/R40</f>
        <v>#DIV/0!</v>
      </c>
      <c r="U40" s="7">
        <f>MAX(H40,N40)</f>
        <v>0.9364084003198518</v>
      </c>
      <c r="W40" s="9"/>
    </row>
    <row r="41" spans="1:23" ht="11.25">
      <c r="A41" s="70" t="s">
        <v>227</v>
      </c>
      <c r="B41" s="70" t="s">
        <v>216</v>
      </c>
      <c r="C41" s="18" t="s">
        <v>164</v>
      </c>
      <c r="D41" s="12">
        <v>2</v>
      </c>
      <c r="E41" s="12">
        <v>16.493</v>
      </c>
      <c r="F41" s="10">
        <f t="shared" si="20"/>
        <v>136.493</v>
      </c>
      <c r="G41" s="10">
        <v>119.5</v>
      </c>
      <c r="H41" s="7">
        <f>G41/F41</f>
        <v>0.8755027730359799</v>
      </c>
      <c r="I41" s="76">
        <v>51.894</v>
      </c>
      <c r="J41" s="10">
        <v>0</v>
      </c>
      <c r="K41" s="10">
        <v>51.894</v>
      </c>
      <c r="L41" s="10">
        <f t="shared" si="16"/>
        <v>51.894</v>
      </c>
      <c r="M41" s="10">
        <v>44.5</v>
      </c>
      <c r="N41" s="7">
        <f>M41/L41</f>
        <v>0.8575172466951864</v>
      </c>
      <c r="O41" s="18" t="s">
        <v>118</v>
      </c>
      <c r="P41" s="12">
        <v>4</v>
      </c>
      <c r="Q41" s="12">
        <v>46.317</v>
      </c>
      <c r="R41" s="10">
        <f>SUM(P41*60,Q41)</f>
        <v>286.317</v>
      </c>
      <c r="S41" s="10">
        <v>254</v>
      </c>
      <c r="T41" s="7">
        <f>S41/R41</f>
        <v>0.8871286022136303</v>
      </c>
      <c r="U41" s="7">
        <f>MAX(H41,N41,T41)</f>
        <v>0.8871286022136303</v>
      </c>
      <c r="W41" s="9"/>
    </row>
    <row r="42" spans="1:23" ht="11.25">
      <c r="A42" s="70" t="s">
        <v>23</v>
      </c>
      <c r="B42" s="70" t="s">
        <v>216</v>
      </c>
      <c r="C42" s="18" t="s">
        <v>167</v>
      </c>
      <c r="D42" s="12">
        <v>2</v>
      </c>
      <c r="E42" s="12">
        <v>18.137</v>
      </c>
      <c r="F42" s="10">
        <f t="shared" si="20"/>
        <v>138.137</v>
      </c>
      <c r="G42" s="10">
        <v>119.5</v>
      </c>
      <c r="H42" s="7">
        <f>G42/F42</f>
        <v>0.8650832144899628</v>
      </c>
      <c r="I42" s="76">
        <v>52.202</v>
      </c>
      <c r="J42" s="10">
        <v>0</v>
      </c>
      <c r="K42" s="10">
        <v>52.202</v>
      </c>
      <c r="L42" s="10">
        <f t="shared" si="16"/>
        <v>52.202</v>
      </c>
      <c r="M42" s="10">
        <v>44.5</v>
      </c>
      <c r="N42" s="7">
        <f>M42/L42</f>
        <v>0.8524577602390714</v>
      </c>
      <c r="O42" s="18" t="s">
        <v>77</v>
      </c>
      <c r="P42" s="12">
        <v>4</v>
      </c>
      <c r="Q42" s="12">
        <v>46.491</v>
      </c>
      <c r="R42" s="10">
        <f>SUM(P42*60,Q42)</f>
        <v>286.491</v>
      </c>
      <c r="S42" s="10">
        <v>254</v>
      </c>
      <c r="T42" s="7">
        <f>S42/R42</f>
        <v>0.8865898056134399</v>
      </c>
      <c r="U42" s="7">
        <f>MAX(H42,N42,T42)</f>
        <v>0.8865898056134399</v>
      </c>
      <c r="W42" s="9"/>
    </row>
    <row r="43" spans="1:23" ht="11.25">
      <c r="A43" s="70" t="s">
        <v>109</v>
      </c>
      <c r="B43" s="70" t="s">
        <v>222</v>
      </c>
      <c r="C43" s="18" t="s">
        <v>169</v>
      </c>
      <c r="D43" s="12">
        <v>2</v>
      </c>
      <c r="E43" s="12">
        <v>26.781</v>
      </c>
      <c r="F43" s="10">
        <f t="shared" si="20"/>
        <v>146.781</v>
      </c>
      <c r="G43" s="10">
        <v>119.5</v>
      </c>
      <c r="H43" s="7">
        <f>G43/F43</f>
        <v>0.8141380696411661</v>
      </c>
      <c r="I43" s="76">
        <v>55.375</v>
      </c>
      <c r="J43" s="10">
        <v>0</v>
      </c>
      <c r="K43" s="10">
        <v>55.375</v>
      </c>
      <c r="L43" s="10">
        <f t="shared" si="16"/>
        <v>55.375</v>
      </c>
      <c r="M43" s="10">
        <v>44.5</v>
      </c>
      <c r="N43" s="7">
        <f>M43/L43</f>
        <v>0.8036117381489842</v>
      </c>
      <c r="O43" s="18" t="s">
        <v>119</v>
      </c>
      <c r="P43" s="12">
        <v>4</v>
      </c>
      <c r="Q43" s="12">
        <v>48.293</v>
      </c>
      <c r="R43" s="10">
        <f>SUM(P43*60,Q43)</f>
        <v>288.293</v>
      </c>
      <c r="S43" s="10">
        <v>254</v>
      </c>
      <c r="T43" s="7">
        <f>S43/R43</f>
        <v>0.8810481003701096</v>
      </c>
      <c r="U43" s="7">
        <f>MAX(H43,N43,T43)</f>
        <v>0.8810481003701096</v>
      </c>
      <c r="W43" s="9"/>
    </row>
    <row r="44" spans="1:23" ht="11.25">
      <c r="A44" s="70" t="s">
        <v>110</v>
      </c>
      <c r="B44" s="70" t="s">
        <v>224</v>
      </c>
      <c r="C44" s="18" t="s">
        <v>195</v>
      </c>
      <c r="D44" s="12">
        <v>2</v>
      </c>
      <c r="E44" s="12">
        <v>29.14</v>
      </c>
      <c r="F44" s="10">
        <f t="shared" si="20"/>
        <v>149.14</v>
      </c>
      <c r="G44" s="10">
        <v>119.5</v>
      </c>
      <c r="H44" s="7">
        <f>G44/F44</f>
        <v>0.801260560547137</v>
      </c>
      <c r="I44" s="76">
        <v>54.974</v>
      </c>
      <c r="J44" s="10">
        <v>0</v>
      </c>
      <c r="K44" s="10">
        <v>54.974</v>
      </c>
      <c r="L44" s="10">
        <f t="shared" si="16"/>
        <v>54.974</v>
      </c>
      <c r="M44" s="10">
        <v>44.5</v>
      </c>
      <c r="N44" s="7">
        <f>M44/L44</f>
        <v>0.8094735693236803</v>
      </c>
      <c r="O44" s="18" t="s">
        <v>122</v>
      </c>
      <c r="P44" s="12">
        <v>5</v>
      </c>
      <c r="Q44" s="12">
        <v>11.827</v>
      </c>
      <c r="R44" s="10">
        <f>SUM(P44*60,Q44)</f>
        <v>311.827</v>
      </c>
      <c r="S44" s="10">
        <v>254</v>
      </c>
      <c r="T44" s="7">
        <f>S44/R44</f>
        <v>0.8145542239767564</v>
      </c>
      <c r="U44" s="7">
        <f>MAX(H44,N44,T44)</f>
        <v>0.8145542239767564</v>
      </c>
      <c r="W44" s="9"/>
    </row>
    <row r="45" spans="1:21" s="9" customFormat="1" ht="11.25">
      <c r="A45" s="21" t="s">
        <v>25</v>
      </c>
      <c r="B45" s="21"/>
      <c r="C45" s="22" t="s">
        <v>26</v>
      </c>
      <c r="D45" s="22">
        <v>2</v>
      </c>
      <c r="E45" s="22">
        <v>2.5</v>
      </c>
      <c r="F45" s="22">
        <f t="shared" si="20"/>
        <v>122.5</v>
      </c>
      <c r="G45" s="22">
        <v>122.5</v>
      </c>
      <c r="H45" s="23">
        <f>SUM(F45/F45)</f>
        <v>1</v>
      </c>
      <c r="I45" s="22">
        <v>44.5</v>
      </c>
      <c r="J45" s="22">
        <v>0</v>
      </c>
      <c r="K45" s="22">
        <v>44.5</v>
      </c>
      <c r="L45" s="22">
        <f aca="true" t="shared" si="21" ref="L45:L61">SUM(J45*60,K45)</f>
        <v>44.5</v>
      </c>
      <c r="M45" s="22">
        <v>44.5</v>
      </c>
      <c r="N45" s="23">
        <f>SUM(L45/L45)</f>
        <v>1</v>
      </c>
      <c r="O45" s="22" t="s">
        <v>27</v>
      </c>
      <c r="P45" s="22">
        <v>4</v>
      </c>
      <c r="Q45" s="22">
        <v>20</v>
      </c>
      <c r="R45" s="22">
        <f aca="true" t="shared" si="22" ref="R45:R61">SUM(P45*60,Q45)</f>
        <v>260</v>
      </c>
      <c r="S45" s="22">
        <v>260</v>
      </c>
      <c r="T45" s="23">
        <f>SUM(R45/R45)</f>
        <v>1</v>
      </c>
      <c r="U45" s="23"/>
    </row>
    <row r="46" spans="1:21" s="9" customFormat="1" ht="11.25">
      <c r="A46" s="70" t="s">
        <v>60</v>
      </c>
      <c r="B46" s="70" t="s">
        <v>224</v>
      </c>
      <c r="C46" s="18" t="s">
        <v>159</v>
      </c>
      <c r="D46" s="12">
        <v>2</v>
      </c>
      <c r="E46" s="12">
        <v>15.435</v>
      </c>
      <c r="F46" s="10">
        <f t="shared" si="20"/>
        <v>135.435</v>
      </c>
      <c r="G46" s="10">
        <v>122.5</v>
      </c>
      <c r="H46" s="7">
        <f aca="true" t="shared" si="23" ref="H46:H55">G46/F46</f>
        <v>0.904492930187913</v>
      </c>
      <c r="I46" s="19">
        <v>48.722</v>
      </c>
      <c r="J46" s="10">
        <v>0</v>
      </c>
      <c r="K46" s="10">
        <v>48.722</v>
      </c>
      <c r="L46" s="10">
        <f t="shared" si="21"/>
        <v>48.722</v>
      </c>
      <c r="M46" s="10">
        <v>44.5</v>
      </c>
      <c r="N46" s="7">
        <f aca="true" t="shared" si="24" ref="N46:N56">M46/L46</f>
        <v>0.9133451007758302</v>
      </c>
      <c r="O46" s="18" t="s">
        <v>85</v>
      </c>
      <c r="P46" s="12">
        <v>4</v>
      </c>
      <c r="Q46" s="12">
        <v>37.975</v>
      </c>
      <c r="R46" s="10">
        <f t="shared" si="22"/>
        <v>277.975</v>
      </c>
      <c r="S46" s="10">
        <v>260</v>
      </c>
      <c r="T46" s="7">
        <f aca="true" t="shared" si="25" ref="T46:T56">S46/R46</f>
        <v>0.9353359115028329</v>
      </c>
      <c r="U46" s="7">
        <f>MAX(H46,N46,T46)</f>
        <v>0.9353359115028329</v>
      </c>
    </row>
    <row r="47" spans="1:21" s="9" customFormat="1" ht="11.25">
      <c r="A47" s="70" t="s">
        <v>59</v>
      </c>
      <c r="B47" s="70" t="s">
        <v>224</v>
      </c>
      <c r="C47" s="18" t="s">
        <v>163</v>
      </c>
      <c r="D47" s="12">
        <v>2</v>
      </c>
      <c r="E47" s="12">
        <v>15.241</v>
      </c>
      <c r="F47" s="10">
        <f t="shared" si="20"/>
        <v>135.24099999999999</v>
      </c>
      <c r="G47" s="10">
        <v>122.5</v>
      </c>
      <c r="H47" s="7">
        <f t="shared" si="23"/>
        <v>0.905790403797665</v>
      </c>
      <c r="I47" s="19">
        <v>51.518</v>
      </c>
      <c r="J47" s="10">
        <v>0</v>
      </c>
      <c r="K47" s="10">
        <v>51.518</v>
      </c>
      <c r="L47" s="10">
        <f t="shared" si="21"/>
        <v>51.518</v>
      </c>
      <c r="M47" s="10">
        <v>44.5</v>
      </c>
      <c r="N47" s="7">
        <f t="shared" si="24"/>
        <v>0.8637757676928453</v>
      </c>
      <c r="O47" s="18" t="s">
        <v>86</v>
      </c>
      <c r="P47" s="12">
        <v>4</v>
      </c>
      <c r="Q47" s="12">
        <v>41.427</v>
      </c>
      <c r="R47" s="10">
        <f t="shared" si="22"/>
        <v>281.427</v>
      </c>
      <c r="S47" s="10">
        <v>260</v>
      </c>
      <c r="T47" s="7">
        <f t="shared" si="25"/>
        <v>0.9238630266463416</v>
      </c>
      <c r="U47" s="7">
        <f>MAX(H47,N47,T47)</f>
        <v>0.9238630266463416</v>
      </c>
    </row>
    <row r="48" spans="1:21" ht="11.25">
      <c r="A48" s="70" t="s">
        <v>230</v>
      </c>
      <c r="B48" s="70" t="s">
        <v>217</v>
      </c>
      <c r="C48" s="18" t="s">
        <v>179</v>
      </c>
      <c r="D48" s="12">
        <v>2</v>
      </c>
      <c r="E48" s="12">
        <v>13.859</v>
      </c>
      <c r="F48" s="10">
        <f t="shared" si="20"/>
        <v>133.859</v>
      </c>
      <c r="G48" s="10">
        <v>122.5</v>
      </c>
      <c r="H48" s="7">
        <f t="shared" si="23"/>
        <v>0.9151420524581836</v>
      </c>
      <c r="I48" s="19">
        <v>47.134</v>
      </c>
      <c r="J48" s="10">
        <v>0</v>
      </c>
      <c r="K48" s="10">
        <v>47.134</v>
      </c>
      <c r="L48" s="10">
        <f t="shared" si="21"/>
        <v>47.134</v>
      </c>
      <c r="M48" s="10">
        <v>44.5</v>
      </c>
      <c r="N48" s="7">
        <f t="shared" si="24"/>
        <v>0.9441167734544066</v>
      </c>
      <c r="O48" s="18" t="s">
        <v>182</v>
      </c>
      <c r="P48" s="12"/>
      <c r="Q48" s="12"/>
      <c r="R48" s="10">
        <f t="shared" si="22"/>
        <v>0</v>
      </c>
      <c r="S48" s="10">
        <v>260</v>
      </c>
      <c r="T48" s="7" t="e">
        <f t="shared" si="25"/>
        <v>#DIV/0!</v>
      </c>
      <c r="U48" s="7">
        <f>MAX(H48,N48)</f>
        <v>0.9441167734544066</v>
      </c>
    </row>
    <row r="49" spans="1:21" ht="11.25">
      <c r="A49" s="70" t="s">
        <v>61</v>
      </c>
      <c r="B49" s="70" t="s">
        <v>217</v>
      </c>
      <c r="C49" s="18" t="s">
        <v>160</v>
      </c>
      <c r="D49" s="12">
        <v>2</v>
      </c>
      <c r="E49" s="12">
        <v>15.481</v>
      </c>
      <c r="F49" s="10">
        <f t="shared" si="20"/>
        <v>135.481</v>
      </c>
      <c r="G49" s="10">
        <v>122.5</v>
      </c>
      <c r="H49" s="7">
        <f t="shared" si="23"/>
        <v>0.9041858267949011</v>
      </c>
      <c r="I49" s="19">
        <v>49.594</v>
      </c>
      <c r="J49" s="10">
        <v>0</v>
      </c>
      <c r="K49" s="10">
        <v>49.594</v>
      </c>
      <c r="L49" s="10">
        <f t="shared" si="21"/>
        <v>49.594</v>
      </c>
      <c r="M49" s="10">
        <v>44.5</v>
      </c>
      <c r="N49" s="7">
        <f t="shared" si="24"/>
        <v>0.8972859620115337</v>
      </c>
      <c r="O49" s="18" t="s">
        <v>117</v>
      </c>
      <c r="P49" s="12">
        <v>4</v>
      </c>
      <c r="Q49" s="12">
        <v>46.251</v>
      </c>
      <c r="R49" s="10">
        <f t="shared" si="22"/>
        <v>286.251</v>
      </c>
      <c r="S49" s="10">
        <v>260</v>
      </c>
      <c r="T49" s="7">
        <f t="shared" si="25"/>
        <v>0.9082937701527681</v>
      </c>
      <c r="U49" s="7">
        <f>MAX(H49,N49,T49)</f>
        <v>0.9082937701527681</v>
      </c>
    </row>
    <row r="50" spans="1:21" ht="11.25">
      <c r="A50" s="70" t="s">
        <v>62</v>
      </c>
      <c r="B50" s="70" t="s">
        <v>221</v>
      </c>
      <c r="C50" s="18" t="s">
        <v>166</v>
      </c>
      <c r="D50" s="12">
        <v>2</v>
      </c>
      <c r="E50" s="12">
        <v>18.017</v>
      </c>
      <c r="F50" s="10">
        <f t="shared" si="20"/>
        <v>138.017</v>
      </c>
      <c r="G50" s="10">
        <v>122.5</v>
      </c>
      <c r="H50" s="7">
        <f t="shared" si="23"/>
        <v>0.8875718208626474</v>
      </c>
      <c r="I50" s="19">
        <v>49.748</v>
      </c>
      <c r="J50" s="10">
        <v>0</v>
      </c>
      <c r="K50" s="10">
        <v>49.748</v>
      </c>
      <c r="L50" s="10">
        <f t="shared" si="21"/>
        <v>49.748</v>
      </c>
      <c r="M50" s="10">
        <v>44.5</v>
      </c>
      <c r="N50" s="7">
        <f t="shared" si="24"/>
        <v>0.8945083219425907</v>
      </c>
      <c r="O50" s="18" t="s">
        <v>79</v>
      </c>
      <c r="P50" s="12">
        <v>4</v>
      </c>
      <c r="Q50" s="12">
        <v>48.425</v>
      </c>
      <c r="R50" s="10">
        <f t="shared" si="22"/>
        <v>288.425</v>
      </c>
      <c r="S50" s="10">
        <v>260</v>
      </c>
      <c r="T50" s="7">
        <f t="shared" si="25"/>
        <v>0.9014475166854468</v>
      </c>
      <c r="U50" s="7">
        <f>MAX(H50,N50,T50)</f>
        <v>0.9014475166854468</v>
      </c>
    </row>
    <row r="51" spans="1:21" ht="11.25">
      <c r="A51" s="70" t="s">
        <v>180</v>
      </c>
      <c r="B51" s="70" t="s">
        <v>221</v>
      </c>
      <c r="C51" s="18" t="s">
        <v>181</v>
      </c>
      <c r="D51" s="12">
        <v>2</v>
      </c>
      <c r="E51" s="12">
        <v>18.481</v>
      </c>
      <c r="F51" s="10">
        <f t="shared" si="20"/>
        <v>138.481</v>
      </c>
      <c r="G51" s="10">
        <v>122.5</v>
      </c>
      <c r="H51" s="7">
        <f t="shared" si="23"/>
        <v>0.8845978870747612</v>
      </c>
      <c r="I51" s="19">
        <v>48.306</v>
      </c>
      <c r="J51" s="10">
        <v>0</v>
      </c>
      <c r="K51" s="10">
        <v>48.306</v>
      </c>
      <c r="L51" s="10">
        <f t="shared" si="21"/>
        <v>48.306</v>
      </c>
      <c r="M51" s="10">
        <v>44.5</v>
      </c>
      <c r="N51" s="7">
        <f t="shared" si="24"/>
        <v>0.9212106156585104</v>
      </c>
      <c r="O51" s="18" t="s">
        <v>182</v>
      </c>
      <c r="P51" s="12"/>
      <c r="Q51" s="12"/>
      <c r="R51" s="10">
        <f t="shared" si="22"/>
        <v>0</v>
      </c>
      <c r="S51" s="10">
        <v>260</v>
      </c>
      <c r="T51" s="7" t="e">
        <f t="shared" si="25"/>
        <v>#DIV/0!</v>
      </c>
      <c r="U51" s="7">
        <f>MAX(H51,N51)</f>
        <v>0.9212106156585104</v>
      </c>
    </row>
    <row r="52" spans="1:21" ht="11.25">
      <c r="A52" s="70" t="s">
        <v>204</v>
      </c>
      <c r="B52" s="70" t="s">
        <v>217</v>
      </c>
      <c r="C52" s="18" t="s">
        <v>168</v>
      </c>
      <c r="D52" s="12">
        <v>2</v>
      </c>
      <c r="E52" s="12">
        <v>21.123</v>
      </c>
      <c r="F52" s="10">
        <f t="shared" si="20"/>
        <v>141.123</v>
      </c>
      <c r="G52" s="10">
        <v>122.5</v>
      </c>
      <c r="H52" s="7">
        <f t="shared" si="23"/>
        <v>0.8680371023858621</v>
      </c>
      <c r="I52" s="19">
        <v>54.393</v>
      </c>
      <c r="J52" s="10">
        <v>0</v>
      </c>
      <c r="K52" s="10">
        <v>54.393</v>
      </c>
      <c r="L52" s="10">
        <f t="shared" si="21"/>
        <v>54.393</v>
      </c>
      <c r="M52" s="10">
        <v>44.5</v>
      </c>
      <c r="N52" s="7">
        <f t="shared" si="24"/>
        <v>0.8181199786737264</v>
      </c>
      <c r="O52" s="18" t="s">
        <v>120</v>
      </c>
      <c r="P52" s="12">
        <v>4</v>
      </c>
      <c r="Q52" s="12">
        <v>54.613</v>
      </c>
      <c r="R52" s="10">
        <f t="shared" si="22"/>
        <v>294.613</v>
      </c>
      <c r="S52" s="10">
        <v>260</v>
      </c>
      <c r="T52" s="7">
        <f t="shared" si="25"/>
        <v>0.882513670476184</v>
      </c>
      <c r="U52" s="7">
        <f>MAX(H52,N52,T52)</f>
        <v>0.882513670476184</v>
      </c>
    </row>
    <row r="53" spans="1:21" ht="11.25">
      <c r="A53" s="70" t="s">
        <v>212</v>
      </c>
      <c r="B53" s="70" t="s">
        <v>220</v>
      </c>
      <c r="C53" s="18" t="s">
        <v>182</v>
      </c>
      <c r="D53" s="12"/>
      <c r="E53" s="12"/>
      <c r="F53" s="10"/>
      <c r="G53" s="10">
        <v>122.5</v>
      </c>
      <c r="H53" s="7" t="e">
        <f t="shared" si="23"/>
        <v>#DIV/0!</v>
      </c>
      <c r="I53" s="19" t="s">
        <v>232</v>
      </c>
      <c r="J53" s="10">
        <v>1</v>
      </c>
      <c r="K53" s="10">
        <v>3.899</v>
      </c>
      <c r="L53" s="10">
        <f t="shared" si="21"/>
        <v>63.899</v>
      </c>
      <c r="M53" s="10">
        <v>44.5</v>
      </c>
      <c r="N53" s="7">
        <f t="shared" si="24"/>
        <v>0.6964115244370022</v>
      </c>
      <c r="O53" s="18" t="s">
        <v>182</v>
      </c>
      <c r="P53" s="12"/>
      <c r="Q53" s="12"/>
      <c r="R53" s="10"/>
      <c r="S53" s="10">
        <v>260</v>
      </c>
      <c r="T53" s="7" t="e">
        <f t="shared" si="25"/>
        <v>#DIV/0!</v>
      </c>
      <c r="U53" s="7">
        <f>MAX(N53)</f>
        <v>0.6964115244370022</v>
      </c>
    </row>
    <row r="54" spans="1:21" ht="11.25">
      <c r="A54" s="70" t="s">
        <v>28</v>
      </c>
      <c r="B54" s="70" t="s">
        <v>216</v>
      </c>
      <c r="C54" s="12" t="s">
        <v>182</v>
      </c>
      <c r="D54" s="12"/>
      <c r="E54" s="12"/>
      <c r="F54" s="10">
        <f t="shared" si="20"/>
        <v>0</v>
      </c>
      <c r="G54" s="10">
        <v>122.5</v>
      </c>
      <c r="H54" s="7" t="e">
        <f t="shared" si="23"/>
        <v>#DIV/0!</v>
      </c>
      <c r="I54" s="73" t="s">
        <v>182</v>
      </c>
      <c r="J54" s="10"/>
      <c r="K54" s="10"/>
      <c r="L54" s="10">
        <f t="shared" si="21"/>
        <v>0</v>
      </c>
      <c r="M54" s="10">
        <v>44.5</v>
      </c>
      <c r="N54" s="7" t="e">
        <f t="shared" si="24"/>
        <v>#DIV/0!</v>
      </c>
      <c r="O54" s="18" t="s">
        <v>83</v>
      </c>
      <c r="P54" s="12">
        <v>5</v>
      </c>
      <c r="Q54" s="12">
        <v>17.681</v>
      </c>
      <c r="R54" s="10">
        <f t="shared" si="22"/>
        <v>317.681</v>
      </c>
      <c r="S54" s="10">
        <v>260</v>
      </c>
      <c r="T54" s="7">
        <f t="shared" si="25"/>
        <v>0.8184310676433277</v>
      </c>
      <c r="U54" s="7">
        <f>MAX(T54)</f>
        <v>0.8184310676433277</v>
      </c>
    </row>
    <row r="55" spans="1:21" ht="11.25">
      <c r="A55" s="70" t="s">
        <v>34</v>
      </c>
      <c r="B55" s="70" t="s">
        <v>216</v>
      </c>
      <c r="C55" s="12" t="s">
        <v>182</v>
      </c>
      <c r="D55" s="12"/>
      <c r="E55" s="12"/>
      <c r="F55" s="10">
        <f t="shared" si="20"/>
        <v>0</v>
      </c>
      <c r="G55" s="10">
        <v>122.5</v>
      </c>
      <c r="H55" s="7" t="e">
        <f t="shared" si="23"/>
        <v>#DIV/0!</v>
      </c>
      <c r="I55" s="73" t="s">
        <v>182</v>
      </c>
      <c r="J55" s="10"/>
      <c r="K55" s="10"/>
      <c r="L55" s="10">
        <f t="shared" si="21"/>
        <v>0</v>
      </c>
      <c r="M55" s="10">
        <v>44.5</v>
      </c>
      <c r="N55" s="7" t="e">
        <f t="shared" si="24"/>
        <v>#DIV/0!</v>
      </c>
      <c r="O55" s="18" t="s">
        <v>125</v>
      </c>
      <c r="P55" s="12">
        <v>5</v>
      </c>
      <c r="Q55" s="12">
        <v>56.455</v>
      </c>
      <c r="R55" s="10">
        <f t="shared" si="22"/>
        <v>356.455</v>
      </c>
      <c r="S55" s="10">
        <v>260</v>
      </c>
      <c r="T55" s="7">
        <f t="shared" si="25"/>
        <v>0.729404833709725</v>
      </c>
      <c r="U55" s="7">
        <f>MAX(T55)</f>
        <v>0.729404833709725</v>
      </c>
    </row>
    <row r="56" spans="1:21" ht="11.25">
      <c r="A56" s="70" t="s">
        <v>113</v>
      </c>
      <c r="B56" s="70" t="s">
        <v>220</v>
      </c>
      <c r="C56" s="18" t="s">
        <v>196</v>
      </c>
      <c r="D56" s="12">
        <v>2</v>
      </c>
      <c r="E56" s="12">
        <v>50.33</v>
      </c>
      <c r="F56" s="12">
        <f>SUM(D56*60,E56)</f>
        <v>170.32999999999998</v>
      </c>
      <c r="G56" s="12">
        <v>122.5</v>
      </c>
      <c r="H56" s="7">
        <f>G56/F56</f>
        <v>0.719192156402278</v>
      </c>
      <c r="I56" s="19" t="s">
        <v>231</v>
      </c>
      <c r="J56" s="10">
        <v>1</v>
      </c>
      <c r="K56" s="10">
        <v>2.471</v>
      </c>
      <c r="L56" s="12">
        <f>SUM(J56*60,K56)</f>
        <v>62.471000000000004</v>
      </c>
      <c r="M56" s="10">
        <v>44.5</v>
      </c>
      <c r="N56" s="7">
        <f t="shared" si="24"/>
        <v>0.7123305213619119</v>
      </c>
      <c r="O56" s="18" t="s">
        <v>124</v>
      </c>
      <c r="P56" s="12">
        <v>5</v>
      </c>
      <c r="Q56" s="12">
        <v>46.783</v>
      </c>
      <c r="R56" s="10">
        <f>SUM(P56*60,Q56)</f>
        <v>346.783</v>
      </c>
      <c r="S56" s="10">
        <v>260</v>
      </c>
      <c r="T56" s="7">
        <f t="shared" si="25"/>
        <v>0.7497484017382628</v>
      </c>
      <c r="U56" s="7">
        <f>MAX(H56,N56,T56)</f>
        <v>0.7497484017382628</v>
      </c>
    </row>
    <row r="57" spans="1:21" s="9" customFormat="1" ht="11.25">
      <c r="A57" s="21" t="s">
        <v>29</v>
      </c>
      <c r="B57" s="21"/>
      <c r="C57" s="22" t="s">
        <v>30</v>
      </c>
      <c r="D57" s="22">
        <v>2</v>
      </c>
      <c r="E57" s="22">
        <v>5.5</v>
      </c>
      <c r="F57" s="22">
        <f t="shared" si="20"/>
        <v>125.5</v>
      </c>
      <c r="G57" s="22">
        <v>125.5</v>
      </c>
      <c r="H57" s="22">
        <f>G57/F57*100</f>
        <v>100</v>
      </c>
      <c r="I57" s="22">
        <v>44.5</v>
      </c>
      <c r="J57" s="22">
        <v>0</v>
      </c>
      <c r="K57" s="22">
        <v>44.5</v>
      </c>
      <c r="L57" s="22">
        <f t="shared" si="21"/>
        <v>44.5</v>
      </c>
      <c r="M57" s="22">
        <v>44.5</v>
      </c>
      <c r="N57" s="23">
        <f>SUM(L57/L57)</f>
        <v>1</v>
      </c>
      <c r="O57" s="22" t="s">
        <v>207</v>
      </c>
      <c r="P57" s="22">
        <v>4</v>
      </c>
      <c r="Q57" s="22">
        <v>24</v>
      </c>
      <c r="R57" s="22">
        <f t="shared" si="22"/>
        <v>264</v>
      </c>
      <c r="S57" s="22">
        <v>264</v>
      </c>
      <c r="T57" s="23">
        <f>SUM(R57/R57)</f>
        <v>1</v>
      </c>
      <c r="U57" s="23"/>
    </row>
    <row r="58" spans="1:21" ht="11.25">
      <c r="A58" s="70" t="s">
        <v>114</v>
      </c>
      <c r="B58" s="70" t="s">
        <v>217</v>
      </c>
      <c r="C58" s="18" t="s">
        <v>157</v>
      </c>
      <c r="D58" s="12">
        <v>2</v>
      </c>
      <c r="E58" s="12">
        <v>8.749</v>
      </c>
      <c r="F58" s="12">
        <f t="shared" si="20"/>
        <v>128.749</v>
      </c>
      <c r="G58" s="12">
        <v>125.5</v>
      </c>
      <c r="H58" s="7">
        <f>G58/F58</f>
        <v>0.9747648525425441</v>
      </c>
      <c r="I58" s="19">
        <v>47.076</v>
      </c>
      <c r="J58" s="10">
        <v>0</v>
      </c>
      <c r="K58" s="10">
        <v>47.076</v>
      </c>
      <c r="L58" s="12">
        <f t="shared" si="21"/>
        <v>47.076</v>
      </c>
      <c r="M58" s="10">
        <v>44.5</v>
      </c>
      <c r="N58" s="7">
        <f>M58/L58</f>
        <v>0.9452799728099244</v>
      </c>
      <c r="O58" s="18" t="s">
        <v>115</v>
      </c>
      <c r="P58" s="12">
        <v>4</v>
      </c>
      <c r="Q58" s="12">
        <v>32.671</v>
      </c>
      <c r="R58" s="10">
        <f t="shared" si="22"/>
        <v>272.671</v>
      </c>
      <c r="S58" s="10">
        <v>264</v>
      </c>
      <c r="T58" s="7">
        <f>S58/R58</f>
        <v>0.9681997718862659</v>
      </c>
      <c r="U58" s="7">
        <f>MAX(H58,N58,T58)</f>
        <v>0.9747648525425441</v>
      </c>
    </row>
    <row r="59" spans="1:21" ht="11.25">
      <c r="A59" s="70" t="s">
        <v>63</v>
      </c>
      <c r="B59" s="70" t="s">
        <v>221</v>
      </c>
      <c r="C59" s="18" t="s">
        <v>162</v>
      </c>
      <c r="D59" s="12">
        <v>2</v>
      </c>
      <c r="E59" s="12">
        <v>15.075</v>
      </c>
      <c r="F59" s="12">
        <f t="shared" si="20"/>
        <v>135.075</v>
      </c>
      <c r="G59" s="12">
        <v>125.5</v>
      </c>
      <c r="H59" s="7">
        <f>G59/F59</f>
        <v>0.9291134554876921</v>
      </c>
      <c r="I59" s="19">
        <v>50.842</v>
      </c>
      <c r="J59" s="10">
        <v>0</v>
      </c>
      <c r="K59" s="10">
        <v>50.842</v>
      </c>
      <c r="L59" s="12">
        <f t="shared" si="21"/>
        <v>50.842</v>
      </c>
      <c r="M59" s="10">
        <v>44.5</v>
      </c>
      <c r="N59" s="7">
        <f>M59/L59</f>
        <v>0.8752606113056135</v>
      </c>
      <c r="O59" s="18" t="s">
        <v>116</v>
      </c>
      <c r="P59" s="12">
        <v>4</v>
      </c>
      <c r="Q59" s="12">
        <v>44.223</v>
      </c>
      <c r="R59" s="10">
        <f t="shared" si="22"/>
        <v>284.223</v>
      </c>
      <c r="S59" s="10">
        <v>264</v>
      </c>
      <c r="T59" s="7">
        <f>S59/R59</f>
        <v>0.9288481227768336</v>
      </c>
      <c r="U59" s="7">
        <f>MAX(H59,N59,T59)</f>
        <v>0.9291134554876921</v>
      </c>
    </row>
    <row r="60" spans="1:21" ht="11.25">
      <c r="A60" s="70" t="s">
        <v>81</v>
      </c>
      <c r="B60" s="70" t="s">
        <v>221</v>
      </c>
      <c r="C60" s="18" t="s">
        <v>192</v>
      </c>
      <c r="D60" s="12">
        <v>2</v>
      </c>
      <c r="E60" s="12">
        <v>23.698</v>
      </c>
      <c r="F60" s="12">
        <f t="shared" si="20"/>
        <v>143.698</v>
      </c>
      <c r="G60" s="12">
        <v>125.5</v>
      </c>
      <c r="H60" s="7">
        <f>G60/F60</f>
        <v>0.8733594065331458</v>
      </c>
      <c r="I60" s="19">
        <v>51.448</v>
      </c>
      <c r="J60" s="10">
        <v>0</v>
      </c>
      <c r="K60" s="10">
        <v>51.448</v>
      </c>
      <c r="L60" s="12">
        <f t="shared" si="21"/>
        <v>51.448</v>
      </c>
      <c r="M60" s="10">
        <v>44.5</v>
      </c>
      <c r="N60" s="7">
        <f>M60/L60</f>
        <v>0.8649510185041207</v>
      </c>
      <c r="O60" s="18" t="s">
        <v>82</v>
      </c>
      <c r="P60" s="12">
        <v>4</v>
      </c>
      <c r="Q60" s="12">
        <v>56.977</v>
      </c>
      <c r="R60" s="10">
        <f t="shared" si="22"/>
        <v>296.977</v>
      </c>
      <c r="S60" s="10">
        <v>264</v>
      </c>
      <c r="T60" s="7">
        <f>S60/R60</f>
        <v>0.8889577307333565</v>
      </c>
      <c r="U60" s="7">
        <f>MAX(H60,N60,T60)</f>
        <v>0.8889577307333565</v>
      </c>
    </row>
    <row r="61" spans="1:21" ht="11.25">
      <c r="A61" s="70" t="s">
        <v>111</v>
      </c>
      <c r="B61" s="70" t="s">
        <v>216</v>
      </c>
      <c r="C61" s="18" t="s">
        <v>170</v>
      </c>
      <c r="D61" s="12">
        <v>2</v>
      </c>
      <c r="E61" s="12">
        <v>38.993</v>
      </c>
      <c r="F61" s="12">
        <f t="shared" si="20"/>
        <v>158.993</v>
      </c>
      <c r="G61" s="12">
        <v>125.5</v>
      </c>
      <c r="H61" s="7">
        <f>G61/F61</f>
        <v>0.7893429270471027</v>
      </c>
      <c r="I61" s="19">
        <v>58.933</v>
      </c>
      <c r="J61" s="10">
        <v>0</v>
      </c>
      <c r="K61" s="10">
        <v>58.933</v>
      </c>
      <c r="L61" s="12">
        <f t="shared" si="21"/>
        <v>58.933</v>
      </c>
      <c r="M61" s="10">
        <v>44.5</v>
      </c>
      <c r="N61" s="7">
        <f>M61/L61</f>
        <v>0.7550947686355692</v>
      </c>
      <c r="O61" s="18" t="s">
        <v>123</v>
      </c>
      <c r="P61" s="12">
        <v>5</v>
      </c>
      <c r="Q61" s="12">
        <v>33.625</v>
      </c>
      <c r="R61" s="10">
        <f t="shared" si="22"/>
        <v>333.625</v>
      </c>
      <c r="S61" s="10">
        <v>264</v>
      </c>
      <c r="T61" s="7">
        <f>S61/R61</f>
        <v>0.7913076058448857</v>
      </c>
      <c r="U61" s="7">
        <f>MAX(H61,N61,T61)</f>
        <v>0.7913076058448857</v>
      </c>
    </row>
    <row r="63" spans="1:21" ht="11.25">
      <c r="A63" s="13"/>
      <c r="B63" s="13"/>
      <c r="C63" s="13"/>
      <c r="D63" s="13"/>
      <c r="E63" s="13"/>
      <c r="F63" s="31" t="s">
        <v>197</v>
      </c>
      <c r="G63" s="31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</row>
    <row r="64" spans="1:21" ht="11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1" ht="11.25">
      <c r="A65" s="14" t="s">
        <v>0</v>
      </c>
      <c r="B65" s="14"/>
      <c r="C65" s="15" t="s">
        <v>31</v>
      </c>
      <c r="D65" s="15" t="s">
        <v>2</v>
      </c>
      <c r="E65" s="15" t="s">
        <v>3</v>
      </c>
      <c r="F65" s="15" t="s">
        <v>211</v>
      </c>
      <c r="G65" s="15" t="s">
        <v>4</v>
      </c>
      <c r="H65" s="16" t="s">
        <v>126</v>
      </c>
      <c r="I65" s="15" t="s">
        <v>5</v>
      </c>
      <c r="J65" s="15" t="s">
        <v>2</v>
      </c>
      <c r="K65" s="15" t="s">
        <v>3</v>
      </c>
      <c r="L65" s="15" t="s">
        <v>213</v>
      </c>
      <c r="M65" s="15" t="s">
        <v>4</v>
      </c>
      <c r="N65" s="16" t="s">
        <v>126</v>
      </c>
      <c r="O65" s="15" t="s">
        <v>6</v>
      </c>
      <c r="P65" s="15" t="s">
        <v>2</v>
      </c>
      <c r="Q65" s="15" t="s">
        <v>3</v>
      </c>
      <c r="R65" s="15" t="s">
        <v>211</v>
      </c>
      <c r="S65" s="15" t="s">
        <v>4</v>
      </c>
      <c r="T65" s="16" t="s">
        <v>126</v>
      </c>
      <c r="U65" s="17" t="s">
        <v>173</v>
      </c>
    </row>
    <row r="66" spans="1:21" s="9" customFormat="1" ht="11.25">
      <c r="A66" s="21" t="s">
        <v>64</v>
      </c>
      <c r="B66" s="21"/>
      <c r="C66" s="22">
        <v>1.56</v>
      </c>
      <c r="D66" s="22">
        <v>1</v>
      </c>
      <c r="E66" s="22">
        <v>56</v>
      </c>
      <c r="F66" s="22">
        <f>SUM(D66*60,E66)</f>
        <v>116</v>
      </c>
      <c r="G66" s="22">
        <v>116</v>
      </c>
      <c r="H66" s="23">
        <f>SUM(F66/F66)</f>
        <v>1</v>
      </c>
      <c r="I66" s="22">
        <v>44.5</v>
      </c>
      <c r="J66" s="22">
        <v>0</v>
      </c>
      <c r="K66" s="22">
        <v>44.5</v>
      </c>
      <c r="L66" s="22">
        <f>SUM(J66*60,K66)</f>
        <v>44.5</v>
      </c>
      <c r="M66" s="22">
        <v>44.5</v>
      </c>
      <c r="N66" s="23">
        <f>SUM(L66/L66)</f>
        <v>1</v>
      </c>
      <c r="O66" s="22">
        <v>4.1</v>
      </c>
      <c r="P66" s="22">
        <v>4</v>
      </c>
      <c r="Q66" s="22">
        <v>10</v>
      </c>
      <c r="R66" s="22">
        <f>SUM(P66*60,Q66)</f>
        <v>250</v>
      </c>
      <c r="S66" s="22">
        <v>250</v>
      </c>
      <c r="T66" s="23">
        <f>SUM(R66/R66)</f>
        <v>1</v>
      </c>
      <c r="U66" s="23"/>
    </row>
    <row r="67" spans="1:21" ht="11.25">
      <c r="A67" s="71" t="s">
        <v>96</v>
      </c>
      <c r="B67" s="71" t="s">
        <v>222</v>
      </c>
      <c r="C67" s="19" t="s">
        <v>152</v>
      </c>
      <c r="D67" s="19">
        <v>2</v>
      </c>
      <c r="E67" s="19">
        <v>16.774</v>
      </c>
      <c r="F67" s="12">
        <f>SUM(D67*60,E67)</f>
        <v>136.774</v>
      </c>
      <c r="G67" s="12">
        <v>116</v>
      </c>
      <c r="H67" s="7">
        <f>G67/F67</f>
        <v>0.8481144077090675</v>
      </c>
      <c r="I67" s="18">
        <v>50.325</v>
      </c>
      <c r="J67" s="10">
        <v>0</v>
      </c>
      <c r="K67" s="10">
        <v>50.325</v>
      </c>
      <c r="L67" s="12">
        <f>SUM(J67*60,K67)</f>
        <v>50.325</v>
      </c>
      <c r="M67" s="12">
        <v>44.5</v>
      </c>
      <c r="N67" s="7">
        <f>M67/L67</f>
        <v>0.8842523596621957</v>
      </c>
      <c r="O67" s="19" t="s">
        <v>200</v>
      </c>
      <c r="P67" s="19">
        <v>4</v>
      </c>
      <c r="Q67" s="19">
        <v>47.782</v>
      </c>
      <c r="R67" s="10">
        <f>SUM(P67*60,Q67)</f>
        <v>287.782</v>
      </c>
      <c r="S67" s="10">
        <v>250</v>
      </c>
      <c r="T67" s="7">
        <f>S67/R67</f>
        <v>0.8687131231279233</v>
      </c>
      <c r="U67" s="7">
        <f>MAX(H67,N67,T67)</f>
        <v>0.8842523596621957</v>
      </c>
    </row>
    <row r="68" spans="1:21" s="9" customFormat="1" ht="11.25">
      <c r="A68" s="21" t="s">
        <v>65</v>
      </c>
      <c r="B68" s="21"/>
      <c r="C68" s="22">
        <v>1.58</v>
      </c>
      <c r="D68" s="22">
        <v>1</v>
      </c>
      <c r="E68" s="22">
        <v>58</v>
      </c>
      <c r="F68" s="22">
        <f aca="true" t="shared" si="26" ref="F68:F73">SUM(D68*60,E68)</f>
        <v>118</v>
      </c>
      <c r="G68" s="22">
        <v>118</v>
      </c>
      <c r="H68" s="23">
        <f>SUM(F68/F68)</f>
        <v>1</v>
      </c>
      <c r="I68" s="22">
        <v>44.5</v>
      </c>
      <c r="J68" s="22">
        <v>0</v>
      </c>
      <c r="K68" s="22">
        <v>44.5</v>
      </c>
      <c r="L68" s="22">
        <f aca="true" t="shared" si="27" ref="L68:L73">SUM(J68*60,K68)</f>
        <v>44.5</v>
      </c>
      <c r="M68" s="22">
        <v>44.5</v>
      </c>
      <c r="N68" s="23">
        <f>SUM(L68/L68)</f>
        <v>1</v>
      </c>
      <c r="O68" s="22">
        <v>4.12</v>
      </c>
      <c r="P68" s="22">
        <v>4</v>
      </c>
      <c r="Q68" s="22">
        <v>12</v>
      </c>
      <c r="R68" s="22">
        <f aca="true" t="shared" si="28" ref="R68:R73">SUM(P68*60,Q68)</f>
        <v>252</v>
      </c>
      <c r="S68" s="22">
        <v>252</v>
      </c>
      <c r="T68" s="23">
        <f>SUM(R68/R68)</f>
        <v>1</v>
      </c>
      <c r="U68" s="23"/>
    </row>
    <row r="69" spans="1:21" ht="11.25">
      <c r="A69" s="71" t="s">
        <v>150</v>
      </c>
      <c r="B69" s="71" t="s">
        <v>221</v>
      </c>
      <c r="C69" s="18" t="s">
        <v>151</v>
      </c>
      <c r="D69" s="18">
        <v>2</v>
      </c>
      <c r="E69" s="18">
        <v>18.43</v>
      </c>
      <c r="F69" s="19">
        <f t="shared" si="26"/>
        <v>138.43</v>
      </c>
      <c r="G69" s="19">
        <v>118</v>
      </c>
      <c r="H69" s="7">
        <f>G69/F69</f>
        <v>0.85241638373185</v>
      </c>
      <c r="I69" s="18">
        <v>48.273</v>
      </c>
      <c r="J69" s="10">
        <v>0</v>
      </c>
      <c r="K69" s="10">
        <v>48.273</v>
      </c>
      <c r="L69" s="12">
        <f t="shared" si="27"/>
        <v>48.273</v>
      </c>
      <c r="M69" s="12">
        <v>44.5</v>
      </c>
      <c r="N69" s="7">
        <f>M69/L69</f>
        <v>0.9218403662502848</v>
      </c>
      <c r="O69" s="18" t="s">
        <v>103</v>
      </c>
      <c r="P69" s="18">
        <v>4</v>
      </c>
      <c r="Q69" s="18">
        <v>49.122</v>
      </c>
      <c r="R69" s="15">
        <f t="shared" si="28"/>
        <v>289.122</v>
      </c>
      <c r="S69" s="15">
        <v>252</v>
      </c>
      <c r="T69" s="7">
        <f>S69/R69</f>
        <v>0.8716043746238612</v>
      </c>
      <c r="U69" s="7">
        <f>MAX(H69,N69,T69)</f>
        <v>0.9218403662502848</v>
      </c>
    </row>
    <row r="70" spans="1:21" ht="11.25">
      <c r="A70" s="71" t="s">
        <v>98</v>
      </c>
      <c r="B70" s="71" t="s">
        <v>222</v>
      </c>
      <c r="C70" s="18" t="s">
        <v>149</v>
      </c>
      <c r="D70" s="18">
        <v>2</v>
      </c>
      <c r="E70" s="18">
        <v>19.878</v>
      </c>
      <c r="F70" s="19">
        <f t="shared" si="26"/>
        <v>139.878</v>
      </c>
      <c r="G70" s="19">
        <v>118</v>
      </c>
      <c r="H70" s="7">
        <f>G70/F70</f>
        <v>0.8435922732667039</v>
      </c>
      <c r="I70" s="18">
        <v>48.453</v>
      </c>
      <c r="J70" s="10">
        <v>0</v>
      </c>
      <c r="K70" s="10">
        <v>48.453</v>
      </c>
      <c r="L70" s="12">
        <f t="shared" si="27"/>
        <v>48.453</v>
      </c>
      <c r="M70" s="12">
        <v>44.5</v>
      </c>
      <c r="N70" s="7">
        <f>M70/L70</f>
        <v>0.9184157843683569</v>
      </c>
      <c r="O70" s="18" t="s">
        <v>104</v>
      </c>
      <c r="P70" s="18">
        <v>5</v>
      </c>
      <c r="Q70" s="18">
        <v>0.296</v>
      </c>
      <c r="R70" s="15">
        <f t="shared" si="28"/>
        <v>300.296</v>
      </c>
      <c r="S70" s="15">
        <v>252</v>
      </c>
      <c r="T70" s="7">
        <f>S70/R70</f>
        <v>0.8391720169432827</v>
      </c>
      <c r="U70" s="7">
        <f>MAX(H70,N70,T70)</f>
        <v>0.9184157843683569</v>
      </c>
    </row>
    <row r="71" spans="1:21" ht="11.25">
      <c r="A71" s="71" t="s">
        <v>32</v>
      </c>
      <c r="B71" s="71" t="s">
        <v>216</v>
      </c>
      <c r="C71" s="18" t="s">
        <v>154</v>
      </c>
      <c r="D71" s="18">
        <v>2</v>
      </c>
      <c r="E71" s="18">
        <v>24.066</v>
      </c>
      <c r="F71" s="19">
        <f t="shared" si="26"/>
        <v>144.066</v>
      </c>
      <c r="G71" s="19">
        <v>118</v>
      </c>
      <c r="H71" s="7">
        <f>G71/F71</f>
        <v>0.8190690378021185</v>
      </c>
      <c r="I71" s="18">
        <v>51.765</v>
      </c>
      <c r="J71" s="10">
        <v>0</v>
      </c>
      <c r="K71" s="10">
        <v>51.765</v>
      </c>
      <c r="L71" s="19">
        <f t="shared" si="27"/>
        <v>51.765</v>
      </c>
      <c r="M71" s="19">
        <v>44.5</v>
      </c>
      <c r="N71" s="7">
        <f>M71/L71</f>
        <v>0.8596542065101903</v>
      </c>
      <c r="O71" s="18" t="s">
        <v>76</v>
      </c>
      <c r="P71" s="18">
        <v>5</v>
      </c>
      <c r="Q71" s="18">
        <v>4.76</v>
      </c>
      <c r="R71" s="15">
        <f t="shared" si="28"/>
        <v>304.76</v>
      </c>
      <c r="S71" s="15">
        <v>252</v>
      </c>
      <c r="T71" s="7">
        <f>S71/R71</f>
        <v>0.82688016800105</v>
      </c>
      <c r="U71" s="7">
        <f>MAX(H71,N71,T71)</f>
        <v>0.8596542065101903</v>
      </c>
    </row>
    <row r="72" spans="1:21" ht="11.25">
      <c r="A72" s="71" t="s">
        <v>99</v>
      </c>
      <c r="B72" s="71" t="s">
        <v>218</v>
      </c>
      <c r="C72" s="18" t="s">
        <v>206</v>
      </c>
      <c r="D72" s="18">
        <v>2</v>
      </c>
      <c r="E72" s="18">
        <v>29.74</v>
      </c>
      <c r="F72" s="19">
        <f t="shared" si="26"/>
        <v>149.74</v>
      </c>
      <c r="G72" s="19">
        <v>118</v>
      </c>
      <c r="H72" s="7">
        <f>G72/F72</f>
        <v>0.7880325898223587</v>
      </c>
      <c r="I72" s="18">
        <v>52.993</v>
      </c>
      <c r="J72" s="10">
        <v>0</v>
      </c>
      <c r="K72" s="10">
        <v>52.993</v>
      </c>
      <c r="L72" s="12">
        <f t="shared" si="27"/>
        <v>52.993</v>
      </c>
      <c r="M72" s="12">
        <v>44.5</v>
      </c>
      <c r="N72" s="7">
        <f>M72/L72</f>
        <v>0.8397335497141132</v>
      </c>
      <c r="O72" s="18" t="s">
        <v>105</v>
      </c>
      <c r="P72" s="18">
        <v>5</v>
      </c>
      <c r="Q72" s="18">
        <v>8.814</v>
      </c>
      <c r="R72" s="15">
        <f t="shared" si="28"/>
        <v>308.814</v>
      </c>
      <c r="S72" s="15">
        <v>252</v>
      </c>
      <c r="T72" s="7">
        <f>S72/R72</f>
        <v>0.8160251802055606</v>
      </c>
      <c r="U72" s="7">
        <f>MAX(H72,N72,T72)</f>
        <v>0.8397335497141132</v>
      </c>
    </row>
    <row r="73" spans="1:21" ht="11.25">
      <c r="A73" s="71" t="s">
        <v>97</v>
      </c>
      <c r="B73" s="71" t="s">
        <v>223</v>
      </c>
      <c r="C73" s="18" t="s">
        <v>148</v>
      </c>
      <c r="D73" s="18">
        <v>2</v>
      </c>
      <c r="E73" s="18">
        <v>31.092</v>
      </c>
      <c r="F73" s="19">
        <f t="shared" si="26"/>
        <v>151.09199999999998</v>
      </c>
      <c r="G73" s="19">
        <v>118</v>
      </c>
      <c r="H73" s="7">
        <f>G73/F73</f>
        <v>0.7809811240833401</v>
      </c>
      <c r="I73" s="18">
        <v>52.955</v>
      </c>
      <c r="J73" s="10">
        <v>0</v>
      </c>
      <c r="K73" s="10">
        <v>52.955</v>
      </c>
      <c r="L73" s="12">
        <f t="shared" si="27"/>
        <v>52.955</v>
      </c>
      <c r="M73" s="12">
        <v>44.5</v>
      </c>
      <c r="N73" s="7">
        <f>M73/L73</f>
        <v>0.8403361344537815</v>
      </c>
      <c r="O73" s="18" t="s">
        <v>107</v>
      </c>
      <c r="P73" s="18">
        <v>5</v>
      </c>
      <c r="Q73" s="18">
        <v>19.468</v>
      </c>
      <c r="R73" s="15">
        <f t="shared" si="28"/>
        <v>319.468</v>
      </c>
      <c r="S73" s="15">
        <v>252</v>
      </c>
      <c r="T73" s="7">
        <f>S73/R73</f>
        <v>0.7888113989507556</v>
      </c>
      <c r="U73" s="7">
        <f>MAX(H73,N73,T73)</f>
        <v>0.8403361344537815</v>
      </c>
    </row>
    <row r="74" spans="1:21" s="9" customFormat="1" ht="11.25">
      <c r="A74" s="21" t="s">
        <v>8</v>
      </c>
      <c r="B74" s="21"/>
      <c r="C74" s="22">
        <v>2.03</v>
      </c>
      <c r="D74" s="22">
        <v>2</v>
      </c>
      <c r="E74" s="22">
        <v>3</v>
      </c>
      <c r="F74" s="22">
        <f>SUM(D74*60,E74)</f>
        <v>123</v>
      </c>
      <c r="G74" s="22">
        <v>123</v>
      </c>
      <c r="H74" s="23">
        <f>SUM(F74/F74)</f>
        <v>1</v>
      </c>
      <c r="I74" s="22">
        <v>44.5</v>
      </c>
      <c r="J74" s="22">
        <v>0</v>
      </c>
      <c r="K74" s="22">
        <v>44.5</v>
      </c>
      <c r="L74" s="22">
        <f>SUM(J74*60,K74)</f>
        <v>44.5</v>
      </c>
      <c r="M74" s="22">
        <v>44.5</v>
      </c>
      <c r="N74" s="23">
        <f>SUM(L74/L74)</f>
        <v>1</v>
      </c>
      <c r="O74" s="22">
        <v>4.18</v>
      </c>
      <c r="P74" s="22">
        <v>4</v>
      </c>
      <c r="Q74" s="22">
        <v>18</v>
      </c>
      <c r="R74" s="22">
        <f>SUM(P74*60,Q74)</f>
        <v>258</v>
      </c>
      <c r="S74" s="22">
        <v>258</v>
      </c>
      <c r="T74" s="23">
        <f>SUM(R74/R74)</f>
        <v>1</v>
      </c>
      <c r="U74" s="23"/>
    </row>
    <row r="75" spans="1:21" ht="11.25">
      <c r="A75" s="71" t="s">
        <v>100</v>
      </c>
      <c r="B75" s="71" t="s">
        <v>221</v>
      </c>
      <c r="C75" s="18" t="s">
        <v>153</v>
      </c>
      <c r="D75" s="18">
        <v>2</v>
      </c>
      <c r="E75" s="18">
        <v>27.64</v>
      </c>
      <c r="F75" s="19">
        <f>SUM(D75*60,E75)</f>
        <v>147.64</v>
      </c>
      <c r="G75" s="19">
        <v>123</v>
      </c>
      <c r="H75" s="7">
        <f>G75/F75</f>
        <v>0.8331075589271201</v>
      </c>
      <c r="I75" s="18">
        <v>52.081</v>
      </c>
      <c r="J75" s="10">
        <v>0</v>
      </c>
      <c r="K75" s="10">
        <v>52.081</v>
      </c>
      <c r="L75" s="12">
        <f>SUM(J75*60,K75)</f>
        <v>52.081</v>
      </c>
      <c r="M75" s="12">
        <v>44.5</v>
      </c>
      <c r="N75" s="7">
        <f>M75/L75</f>
        <v>0.8544382788348918</v>
      </c>
      <c r="O75" s="18" t="s">
        <v>106</v>
      </c>
      <c r="P75" s="18">
        <v>5</v>
      </c>
      <c r="Q75" s="18">
        <v>12.996</v>
      </c>
      <c r="R75" s="15">
        <f>SUM(P75*60,Q75)</f>
        <v>312.996</v>
      </c>
      <c r="S75" s="15">
        <v>258</v>
      </c>
      <c r="T75" s="7">
        <f>S75/R75</f>
        <v>0.8242916842387763</v>
      </c>
      <c r="U75" s="7">
        <f>MAX(H75,N75,T75)</f>
        <v>0.8544382788348918</v>
      </c>
    </row>
    <row r="76" spans="1:21" ht="11.25">
      <c r="A76" s="71" t="s">
        <v>101</v>
      </c>
      <c r="B76" s="71" t="s">
        <v>217</v>
      </c>
      <c r="C76" s="18" t="s">
        <v>155</v>
      </c>
      <c r="D76" s="18">
        <v>2</v>
      </c>
      <c r="E76" s="18">
        <v>46.81</v>
      </c>
      <c r="F76" s="19">
        <f>SUM(D76*60,E76)</f>
        <v>166.81</v>
      </c>
      <c r="G76" s="19">
        <v>123</v>
      </c>
      <c r="H76" s="7">
        <f>G76/F76</f>
        <v>0.737365865355794</v>
      </c>
      <c r="I76" s="18">
        <v>58.793</v>
      </c>
      <c r="J76" s="10">
        <v>0</v>
      </c>
      <c r="K76" s="10">
        <v>58.793</v>
      </c>
      <c r="L76" s="12">
        <f>SUM(J76*60,K76)</f>
        <v>58.793</v>
      </c>
      <c r="M76" s="12">
        <v>44.5</v>
      </c>
      <c r="N76" s="7">
        <f>M76/L76</f>
        <v>0.7568928273774089</v>
      </c>
      <c r="O76" s="18" t="s">
        <v>108</v>
      </c>
      <c r="P76" s="18">
        <v>5</v>
      </c>
      <c r="Q76" s="18">
        <v>37.97</v>
      </c>
      <c r="R76" s="15">
        <f>SUM(P76*60,Q76)</f>
        <v>337.97</v>
      </c>
      <c r="S76" s="15">
        <v>258</v>
      </c>
      <c r="T76" s="7">
        <f>S76/R76</f>
        <v>0.7633813652099298</v>
      </c>
      <c r="U76" s="7">
        <f>MAX(H76,N76,T76)</f>
        <v>0.7633813652099298</v>
      </c>
    </row>
    <row r="77" spans="1:21" ht="11.25">
      <c r="A77" s="71" t="s">
        <v>102</v>
      </c>
      <c r="B77" s="71" t="s">
        <v>216</v>
      </c>
      <c r="C77" s="18" t="s">
        <v>156</v>
      </c>
      <c r="D77" s="18">
        <v>3</v>
      </c>
      <c r="E77" s="18">
        <v>0.328</v>
      </c>
      <c r="F77" s="19">
        <f>SUM(D77*60,E77)</f>
        <v>180.328</v>
      </c>
      <c r="G77" s="19">
        <v>123</v>
      </c>
      <c r="H77" s="7">
        <f>G77/F77</f>
        <v>0.6820904130251542</v>
      </c>
      <c r="I77" s="18" t="s">
        <v>229</v>
      </c>
      <c r="J77" s="10">
        <v>1</v>
      </c>
      <c r="K77" s="10">
        <v>4.897</v>
      </c>
      <c r="L77" s="12">
        <f>SUM(J77*60,K77)</f>
        <v>64.897</v>
      </c>
      <c r="M77" s="12">
        <v>44.5</v>
      </c>
      <c r="N77" s="7">
        <f>M77/L77</f>
        <v>0.6857019584880657</v>
      </c>
      <c r="O77" s="18" t="s">
        <v>201</v>
      </c>
      <c r="P77" s="18">
        <v>6</v>
      </c>
      <c r="Q77" s="18">
        <v>1.056</v>
      </c>
      <c r="R77" s="15">
        <f>SUM(P77*60,Q77)</f>
        <v>361.056</v>
      </c>
      <c r="S77" s="15">
        <v>258</v>
      </c>
      <c r="T77" s="7">
        <f>S77/R77</f>
        <v>0.714570592927413</v>
      </c>
      <c r="U77" s="7">
        <f>MAX(H77,N77,T77)</f>
        <v>0.714570592927413</v>
      </c>
    </row>
    <row r="78" spans="1:21" s="9" customFormat="1" ht="11.25">
      <c r="A78" s="21" t="s">
        <v>66</v>
      </c>
      <c r="B78" s="21"/>
      <c r="C78" s="22">
        <v>2.2</v>
      </c>
      <c r="D78" s="22">
        <v>2</v>
      </c>
      <c r="E78" s="22">
        <v>20</v>
      </c>
      <c r="F78" s="22">
        <f aca="true" t="shared" si="29" ref="F78:F84">SUM(D78*60,E78)</f>
        <v>140</v>
      </c>
      <c r="G78" s="22">
        <v>140</v>
      </c>
      <c r="H78" s="23">
        <f>SUM(F78/F78)</f>
        <v>1</v>
      </c>
      <c r="I78" s="22">
        <v>54</v>
      </c>
      <c r="J78" s="22">
        <v>0</v>
      </c>
      <c r="K78" s="22">
        <v>54</v>
      </c>
      <c r="L78" s="22">
        <f>SUM(J78*60,K78)</f>
        <v>54</v>
      </c>
      <c r="M78" s="22">
        <v>54</v>
      </c>
      <c r="N78" s="23">
        <f>SUM(L78/L78)</f>
        <v>1</v>
      </c>
      <c r="O78" s="22">
        <v>4.22</v>
      </c>
      <c r="P78" s="22">
        <v>4</v>
      </c>
      <c r="Q78" s="22">
        <v>22</v>
      </c>
      <c r="R78" s="22">
        <f>SUM(P78*60,Q78)</f>
        <v>262</v>
      </c>
      <c r="S78" s="22">
        <v>262</v>
      </c>
      <c r="T78" s="23">
        <f>SUM(R78/R78)</f>
        <v>1</v>
      </c>
      <c r="U78" s="23" t="s">
        <v>173</v>
      </c>
    </row>
    <row r="79" spans="1:21" ht="11.25">
      <c r="A79" s="71" t="s">
        <v>184</v>
      </c>
      <c r="B79" s="71" t="s">
        <v>217</v>
      </c>
      <c r="C79" s="18" t="s">
        <v>187</v>
      </c>
      <c r="D79" s="18">
        <v>2</v>
      </c>
      <c r="E79" s="18">
        <v>48.388</v>
      </c>
      <c r="F79" s="19">
        <f t="shared" si="29"/>
        <v>168.388</v>
      </c>
      <c r="G79" s="19">
        <v>140</v>
      </c>
      <c r="H79" s="7">
        <f aca="true" t="shared" si="30" ref="H79:H84">G79/F79</f>
        <v>0.8314131648335986</v>
      </c>
      <c r="I79" s="73">
        <v>57.303</v>
      </c>
      <c r="J79" s="10">
        <v>0</v>
      </c>
      <c r="K79" s="10">
        <v>57.303</v>
      </c>
      <c r="L79" s="19">
        <f aca="true" t="shared" si="31" ref="L79:L84">SUM(J79*60,K79)</f>
        <v>57.303</v>
      </c>
      <c r="M79" s="19">
        <v>54</v>
      </c>
      <c r="N79" s="7">
        <f aca="true" t="shared" si="32" ref="N79:N84">M79/L79</f>
        <v>0.9423590387937805</v>
      </c>
      <c r="O79" s="18" t="s">
        <v>182</v>
      </c>
      <c r="P79" s="18"/>
      <c r="Q79" s="18"/>
      <c r="R79" s="19">
        <v>262</v>
      </c>
      <c r="S79" s="19">
        <v>262</v>
      </c>
      <c r="T79" s="7">
        <f aca="true" t="shared" si="33" ref="T79:T84">S79/R79</f>
        <v>1</v>
      </c>
      <c r="U79" s="7">
        <f aca="true" t="shared" si="34" ref="U79:U84">MAX(N79)</f>
        <v>0.9423590387937805</v>
      </c>
    </row>
    <row r="80" spans="1:21" ht="11.25">
      <c r="A80" s="71" t="s">
        <v>186</v>
      </c>
      <c r="B80" s="71" t="s">
        <v>221</v>
      </c>
      <c r="C80" s="18" t="s">
        <v>188</v>
      </c>
      <c r="D80" s="18">
        <v>3</v>
      </c>
      <c r="E80" s="18">
        <v>1.278</v>
      </c>
      <c r="F80" s="19">
        <f t="shared" si="29"/>
        <v>181.278</v>
      </c>
      <c r="G80" s="19">
        <v>140</v>
      </c>
      <c r="H80" s="7">
        <f t="shared" si="30"/>
        <v>0.7722944869206413</v>
      </c>
      <c r="I80" s="73" t="s">
        <v>234</v>
      </c>
      <c r="J80" s="10">
        <v>1</v>
      </c>
      <c r="K80" s="10">
        <v>5.509</v>
      </c>
      <c r="L80" s="19">
        <f t="shared" si="31"/>
        <v>65.509</v>
      </c>
      <c r="M80" s="19">
        <v>54</v>
      </c>
      <c r="N80" s="7">
        <f t="shared" si="32"/>
        <v>0.8243142163672167</v>
      </c>
      <c r="O80" s="18" t="s">
        <v>182</v>
      </c>
      <c r="P80" s="18"/>
      <c r="Q80" s="18"/>
      <c r="R80" s="19">
        <v>262</v>
      </c>
      <c r="S80" s="19">
        <v>262</v>
      </c>
      <c r="T80" s="7">
        <f t="shared" si="33"/>
        <v>1</v>
      </c>
      <c r="U80" s="7">
        <f t="shared" si="34"/>
        <v>0.8243142163672167</v>
      </c>
    </row>
    <row r="81" spans="1:21" ht="11.25">
      <c r="A81" s="71" t="s">
        <v>185</v>
      </c>
      <c r="B81" s="71" t="s">
        <v>221</v>
      </c>
      <c r="C81" s="18" t="s">
        <v>191</v>
      </c>
      <c r="D81" s="18">
        <v>3</v>
      </c>
      <c r="E81" s="18">
        <v>9.308</v>
      </c>
      <c r="F81" s="19">
        <f t="shared" si="29"/>
        <v>189.308</v>
      </c>
      <c r="G81" s="19">
        <v>140</v>
      </c>
      <c r="H81" s="7">
        <f t="shared" si="30"/>
        <v>0.7395355716609969</v>
      </c>
      <c r="I81" s="73" t="s">
        <v>233</v>
      </c>
      <c r="J81" s="10">
        <v>1</v>
      </c>
      <c r="K81" s="10">
        <v>1.177</v>
      </c>
      <c r="L81" s="19">
        <f t="shared" si="31"/>
        <v>61.177</v>
      </c>
      <c r="M81" s="19">
        <v>54</v>
      </c>
      <c r="N81" s="7">
        <f t="shared" si="32"/>
        <v>0.8826846690749791</v>
      </c>
      <c r="O81" s="18" t="s">
        <v>182</v>
      </c>
      <c r="P81" s="18"/>
      <c r="Q81" s="18"/>
      <c r="R81" s="19">
        <v>262</v>
      </c>
      <c r="S81" s="19">
        <v>262</v>
      </c>
      <c r="T81" s="7">
        <f t="shared" si="33"/>
        <v>1</v>
      </c>
      <c r="U81" s="7">
        <f t="shared" si="34"/>
        <v>0.8826846690749791</v>
      </c>
    </row>
    <row r="82" spans="1:21" ht="11.25">
      <c r="A82" s="71" t="s">
        <v>183</v>
      </c>
      <c r="B82" s="71" t="s">
        <v>221</v>
      </c>
      <c r="C82" s="18" t="s">
        <v>189</v>
      </c>
      <c r="D82" s="18">
        <v>3</v>
      </c>
      <c r="E82" s="18">
        <v>24.1</v>
      </c>
      <c r="F82" s="19">
        <f t="shared" si="29"/>
        <v>204.1</v>
      </c>
      <c r="G82" s="19">
        <v>140</v>
      </c>
      <c r="H82" s="7">
        <f t="shared" si="30"/>
        <v>0.6859382655560999</v>
      </c>
      <c r="I82" s="73" t="s">
        <v>235</v>
      </c>
      <c r="J82" s="10">
        <v>1</v>
      </c>
      <c r="K82" s="10">
        <v>9.639</v>
      </c>
      <c r="L82" s="19">
        <f t="shared" si="31"/>
        <v>69.639</v>
      </c>
      <c r="M82" s="19">
        <v>54</v>
      </c>
      <c r="N82" s="7">
        <f t="shared" si="32"/>
        <v>0.7754275621419033</v>
      </c>
      <c r="O82" s="18" t="s">
        <v>182</v>
      </c>
      <c r="P82" s="18"/>
      <c r="Q82" s="18"/>
      <c r="R82" s="19">
        <v>262</v>
      </c>
      <c r="S82" s="19">
        <v>262</v>
      </c>
      <c r="T82" s="7">
        <f t="shared" si="33"/>
        <v>1</v>
      </c>
      <c r="U82" s="7">
        <f t="shared" si="34"/>
        <v>0.7754275621419033</v>
      </c>
    </row>
    <row r="83" spans="1:21" ht="11.25">
      <c r="A83" s="71" t="s">
        <v>33</v>
      </c>
      <c r="B83" s="71" t="s">
        <v>216</v>
      </c>
      <c r="C83" s="18" t="s">
        <v>202</v>
      </c>
      <c r="D83" s="18">
        <v>3</v>
      </c>
      <c r="E83" s="18">
        <v>40.91</v>
      </c>
      <c r="F83" s="19">
        <f t="shared" si="29"/>
        <v>220.91</v>
      </c>
      <c r="G83" s="19">
        <v>140</v>
      </c>
      <c r="H83" s="7">
        <f t="shared" si="30"/>
        <v>0.6337422479742881</v>
      </c>
      <c r="I83" s="73" t="s">
        <v>236</v>
      </c>
      <c r="J83" s="10">
        <v>1</v>
      </c>
      <c r="K83" s="10">
        <v>27.285</v>
      </c>
      <c r="L83" s="19">
        <f t="shared" si="31"/>
        <v>87.285</v>
      </c>
      <c r="M83" s="19">
        <v>54</v>
      </c>
      <c r="N83" s="7">
        <f t="shared" si="32"/>
        <v>0.6186630005155526</v>
      </c>
      <c r="O83" s="18" t="s">
        <v>182</v>
      </c>
      <c r="P83" s="18"/>
      <c r="Q83" s="18"/>
      <c r="R83" s="19">
        <v>262</v>
      </c>
      <c r="S83" s="19">
        <v>262</v>
      </c>
      <c r="T83" s="7">
        <f t="shared" si="33"/>
        <v>1</v>
      </c>
      <c r="U83" s="7">
        <f t="shared" si="34"/>
        <v>0.6186630005155526</v>
      </c>
    </row>
    <row r="84" spans="1:21" ht="11.25">
      <c r="A84" s="71" t="s">
        <v>34</v>
      </c>
      <c r="B84" s="71" t="s">
        <v>216</v>
      </c>
      <c r="C84" s="18" t="s">
        <v>190</v>
      </c>
      <c r="D84" s="18">
        <v>7</v>
      </c>
      <c r="E84" s="18">
        <v>10.776</v>
      </c>
      <c r="F84" s="19">
        <f t="shared" si="29"/>
        <v>430.776</v>
      </c>
      <c r="G84" s="19">
        <v>140</v>
      </c>
      <c r="H84" s="7">
        <f t="shared" si="30"/>
        <v>0.3249948929373967</v>
      </c>
      <c r="I84" s="73" t="s">
        <v>237</v>
      </c>
      <c r="J84" s="10">
        <v>2</v>
      </c>
      <c r="K84" s="10">
        <v>13.377</v>
      </c>
      <c r="L84" s="19">
        <f t="shared" si="31"/>
        <v>133.377</v>
      </c>
      <c r="M84" s="19">
        <v>54</v>
      </c>
      <c r="N84" s="7">
        <f t="shared" si="32"/>
        <v>0.40486740592455966</v>
      </c>
      <c r="O84" s="18" t="s">
        <v>182</v>
      </c>
      <c r="P84" s="18"/>
      <c r="Q84" s="18"/>
      <c r="R84" s="19">
        <v>262</v>
      </c>
      <c r="S84" s="19">
        <v>262</v>
      </c>
      <c r="T84" s="7">
        <f t="shared" si="33"/>
        <v>1</v>
      </c>
      <c r="U84" s="7">
        <f t="shared" si="34"/>
        <v>0.40486740592455966</v>
      </c>
    </row>
    <row r="65536" ht="11.25">
      <c r="O65536" s="18" t="s">
        <v>182</v>
      </c>
    </row>
  </sheetData>
  <sheetProtection/>
  <mergeCells count="2">
    <mergeCell ref="A1:A2"/>
    <mergeCell ref="B1:N2"/>
  </mergeCells>
  <printOptions/>
  <pageMargins left="0.23" right="0.14" top="0.41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655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75" sqref="H75"/>
    </sheetView>
  </sheetViews>
  <sheetFormatPr defaultColWidth="16.57421875" defaultRowHeight="15"/>
  <cols>
    <col min="1" max="1" width="13.00390625" style="1" customWidth="1"/>
    <col min="2" max="2" width="6.421875" style="1" customWidth="1"/>
    <col min="3" max="3" width="7.00390625" style="2" customWidth="1"/>
    <col min="4" max="4" width="4.8515625" style="2" customWidth="1"/>
    <col min="5" max="5" width="4.7109375" style="2" customWidth="1"/>
    <col min="6" max="6" width="6.140625" style="2" customWidth="1"/>
    <col min="7" max="7" width="7.00390625" style="2" customWidth="1"/>
    <col min="8" max="8" width="7.28125" style="3" customWidth="1"/>
    <col min="9" max="9" width="5.8515625" style="2" customWidth="1"/>
    <col min="10" max="10" width="4.421875" style="2" customWidth="1"/>
    <col min="11" max="11" width="4.8515625" style="2" customWidth="1"/>
    <col min="12" max="12" width="5.421875" style="2" customWidth="1"/>
    <col min="13" max="13" width="5.28125" style="2" customWidth="1"/>
    <col min="14" max="14" width="6.7109375" style="3" customWidth="1"/>
    <col min="15" max="15" width="6.57421875" style="2" customWidth="1"/>
    <col min="16" max="16" width="3.7109375" style="2" customWidth="1"/>
    <col min="17" max="17" width="4.57421875" style="2" customWidth="1"/>
    <col min="18" max="18" width="5.8515625" style="2" customWidth="1"/>
    <col min="19" max="19" width="6.8515625" style="2" customWidth="1"/>
    <col min="20" max="20" width="7.140625" style="3" customWidth="1"/>
    <col min="21" max="21" width="7.00390625" style="69" customWidth="1"/>
    <col min="22" max="22" width="5.57421875" style="69" customWidth="1"/>
    <col min="23" max="16384" width="16.57421875" style="1" customWidth="1"/>
  </cols>
  <sheetData>
    <row r="1" spans="1:22" s="9" customFormat="1" ht="11.25">
      <c r="A1" s="79" t="s">
        <v>0</v>
      </c>
      <c r="B1" s="79" t="s">
        <v>215</v>
      </c>
      <c r="C1" s="34" t="s">
        <v>1</v>
      </c>
      <c r="D1" s="34" t="s">
        <v>2</v>
      </c>
      <c r="E1" s="34" t="s">
        <v>3</v>
      </c>
      <c r="F1" s="34" t="s">
        <v>211</v>
      </c>
      <c r="G1" s="34" t="s">
        <v>4</v>
      </c>
      <c r="H1" s="80" t="s">
        <v>126</v>
      </c>
      <c r="I1" s="34" t="s">
        <v>5</v>
      </c>
      <c r="J1" s="34" t="s">
        <v>2</v>
      </c>
      <c r="K1" s="34" t="s">
        <v>3</v>
      </c>
      <c r="L1" s="34" t="s">
        <v>211</v>
      </c>
      <c r="M1" s="34" t="s">
        <v>4</v>
      </c>
      <c r="N1" s="80" t="s">
        <v>126</v>
      </c>
      <c r="O1" s="34" t="s">
        <v>6</v>
      </c>
      <c r="P1" s="34" t="s">
        <v>2</v>
      </c>
      <c r="Q1" s="34" t="s">
        <v>3</v>
      </c>
      <c r="R1" s="34" t="s">
        <v>211</v>
      </c>
      <c r="S1" s="34" t="s">
        <v>4</v>
      </c>
      <c r="T1" s="80" t="s">
        <v>126</v>
      </c>
      <c r="U1" s="81" t="s">
        <v>214</v>
      </c>
      <c r="V1" s="81" t="s">
        <v>209</v>
      </c>
    </row>
    <row r="2" spans="1:22" s="11" customFormat="1" ht="11.25">
      <c r="A2" s="82" t="s">
        <v>114</v>
      </c>
      <c r="B2" s="82" t="s">
        <v>217</v>
      </c>
      <c r="C2" s="33" t="s">
        <v>157</v>
      </c>
      <c r="D2" s="33">
        <v>2</v>
      </c>
      <c r="E2" s="33">
        <v>8.749</v>
      </c>
      <c r="F2" s="33">
        <f aca="true" t="shared" si="0" ref="F2:F33">SUM(D2*60,E2)</f>
        <v>128.749</v>
      </c>
      <c r="G2" s="33">
        <v>125.5</v>
      </c>
      <c r="H2" s="80">
        <f aca="true" t="shared" si="1" ref="H2:H33">G2/F2</f>
        <v>0.9747648525425441</v>
      </c>
      <c r="I2" s="32">
        <v>47.076</v>
      </c>
      <c r="J2" s="32">
        <v>0</v>
      </c>
      <c r="K2" s="32">
        <v>47.076</v>
      </c>
      <c r="L2" s="33">
        <f aca="true" t="shared" si="2" ref="L2:L33">SUM(J2*60,K2)</f>
        <v>47.076</v>
      </c>
      <c r="M2" s="32">
        <v>44.5</v>
      </c>
      <c r="N2" s="80">
        <f aca="true" t="shared" si="3" ref="N2:N33">M2/L2</f>
        <v>0.9452799728099244</v>
      </c>
      <c r="O2" s="33" t="s">
        <v>115</v>
      </c>
      <c r="P2" s="33">
        <v>4</v>
      </c>
      <c r="Q2" s="33">
        <v>32.671</v>
      </c>
      <c r="R2" s="32">
        <f>SUM(P2*60,Q2)</f>
        <v>272.671</v>
      </c>
      <c r="S2" s="32">
        <v>264</v>
      </c>
      <c r="T2" s="80">
        <f aca="true" t="shared" si="4" ref="T2:T33">S2/R2</f>
        <v>0.9681997718862659</v>
      </c>
      <c r="U2" s="80">
        <f>MAX(H2,N2,T2)</f>
        <v>0.9747648525425441</v>
      </c>
      <c r="V2" s="83">
        <f>RANK(U2,$U$2:$U$65,0)</f>
        <v>1</v>
      </c>
    </row>
    <row r="3" spans="1:22" s="11" customFormat="1" ht="11.25">
      <c r="A3" s="79" t="s">
        <v>219</v>
      </c>
      <c r="B3" s="79" t="s">
        <v>218</v>
      </c>
      <c r="C3" s="32" t="s">
        <v>130</v>
      </c>
      <c r="D3" s="32">
        <v>1</v>
      </c>
      <c r="E3" s="32">
        <v>54.304</v>
      </c>
      <c r="F3" s="32">
        <f t="shared" si="0"/>
        <v>114.304</v>
      </c>
      <c r="G3" s="32">
        <v>103</v>
      </c>
      <c r="H3" s="80">
        <f t="shared" si="1"/>
        <v>0.9011058230683091</v>
      </c>
      <c r="I3" s="84">
        <v>39.943</v>
      </c>
      <c r="J3" s="32">
        <v>0</v>
      </c>
      <c r="K3" s="32">
        <v>39.94</v>
      </c>
      <c r="L3" s="32">
        <f t="shared" si="2"/>
        <v>39.94</v>
      </c>
      <c r="M3" s="32">
        <v>38.5</v>
      </c>
      <c r="N3" s="80">
        <f t="shared" si="3"/>
        <v>0.9639459188783175</v>
      </c>
      <c r="O3" s="32" t="s">
        <v>46</v>
      </c>
      <c r="P3" s="32">
        <v>4</v>
      </c>
      <c r="Q3" s="32">
        <v>16.592</v>
      </c>
      <c r="R3" s="34">
        <f>SUM(P3*60,Q3)</f>
        <v>256.592</v>
      </c>
      <c r="S3" s="32">
        <v>224</v>
      </c>
      <c r="T3" s="80">
        <f t="shared" si="4"/>
        <v>0.8729812309035356</v>
      </c>
      <c r="U3" s="80">
        <f>MAX(H3,N3,T3)</f>
        <v>0.9639459188783175</v>
      </c>
      <c r="V3" s="81">
        <f aca="true" t="shared" si="5" ref="V3:V65">RANK(U3,$U$2:$U$65,0)</f>
        <v>2</v>
      </c>
    </row>
    <row r="4" spans="1:22" s="11" customFormat="1" ht="11.25">
      <c r="A4" s="82" t="s">
        <v>174</v>
      </c>
      <c r="B4" s="82" t="s">
        <v>221</v>
      </c>
      <c r="C4" s="33" t="s">
        <v>175</v>
      </c>
      <c r="D4" s="33">
        <v>2</v>
      </c>
      <c r="E4" s="33">
        <v>11.827</v>
      </c>
      <c r="F4" s="32">
        <f t="shared" si="0"/>
        <v>131.827</v>
      </c>
      <c r="G4" s="32">
        <v>117.5</v>
      </c>
      <c r="H4" s="80">
        <f t="shared" si="1"/>
        <v>0.8913196841314753</v>
      </c>
      <c r="I4" s="84">
        <v>46.334</v>
      </c>
      <c r="J4" s="32">
        <v>0</v>
      </c>
      <c r="K4" s="32">
        <v>46.334</v>
      </c>
      <c r="L4" s="32">
        <f t="shared" si="2"/>
        <v>46.334</v>
      </c>
      <c r="M4" s="32">
        <v>44.5</v>
      </c>
      <c r="N4" s="80">
        <f t="shared" si="3"/>
        <v>0.9604178357145939</v>
      </c>
      <c r="O4" s="33" t="s">
        <v>182</v>
      </c>
      <c r="P4" s="33"/>
      <c r="Q4" s="33"/>
      <c r="R4" s="32"/>
      <c r="S4" s="32">
        <v>252</v>
      </c>
      <c r="T4" s="80" t="e">
        <f t="shared" si="4"/>
        <v>#DIV/0!</v>
      </c>
      <c r="U4" s="80">
        <f>MAX(H4,N4)</f>
        <v>0.9604178357145939</v>
      </c>
      <c r="V4" s="83">
        <f t="shared" si="5"/>
        <v>3</v>
      </c>
    </row>
    <row r="5" spans="1:22" s="11" customFormat="1" ht="11.25">
      <c r="A5" s="82" t="s">
        <v>36</v>
      </c>
      <c r="B5" s="82" t="s">
        <v>218</v>
      </c>
      <c r="C5" s="33" t="s">
        <v>131</v>
      </c>
      <c r="D5" s="33">
        <v>1</v>
      </c>
      <c r="E5" s="33">
        <v>54.964</v>
      </c>
      <c r="F5" s="32">
        <f t="shared" si="0"/>
        <v>114.964</v>
      </c>
      <c r="G5" s="32">
        <v>108</v>
      </c>
      <c r="H5" s="80">
        <f t="shared" si="1"/>
        <v>0.9394245155005045</v>
      </c>
      <c r="I5" s="84">
        <v>42.895</v>
      </c>
      <c r="J5" s="32">
        <v>0</v>
      </c>
      <c r="K5" s="32">
        <v>42.895</v>
      </c>
      <c r="L5" s="32">
        <f t="shared" si="2"/>
        <v>42.895</v>
      </c>
      <c r="M5" s="32">
        <v>38.5</v>
      </c>
      <c r="N5" s="80">
        <f t="shared" si="3"/>
        <v>0.8975405058864669</v>
      </c>
      <c r="O5" s="33" t="s">
        <v>37</v>
      </c>
      <c r="P5" s="33">
        <v>4</v>
      </c>
      <c r="Q5" s="33">
        <v>2.466</v>
      </c>
      <c r="R5" s="32">
        <f>SUM(P5*60,Q5)</f>
        <v>242.466</v>
      </c>
      <c r="S5" s="32">
        <v>232</v>
      </c>
      <c r="T5" s="80">
        <f t="shared" si="4"/>
        <v>0.9568351851393597</v>
      </c>
      <c r="U5" s="80">
        <f>MAX(H5,N5,T5)</f>
        <v>0.9568351851393597</v>
      </c>
      <c r="V5" s="83">
        <f t="shared" si="5"/>
        <v>4</v>
      </c>
    </row>
    <row r="6" spans="1:22" s="11" customFormat="1" ht="11.25">
      <c r="A6" s="82" t="s">
        <v>230</v>
      </c>
      <c r="B6" s="82" t="s">
        <v>217</v>
      </c>
      <c r="C6" s="33" t="s">
        <v>179</v>
      </c>
      <c r="D6" s="33">
        <v>2</v>
      </c>
      <c r="E6" s="33">
        <v>13.859</v>
      </c>
      <c r="F6" s="32">
        <f t="shared" si="0"/>
        <v>133.859</v>
      </c>
      <c r="G6" s="32">
        <v>122.5</v>
      </c>
      <c r="H6" s="80">
        <f t="shared" si="1"/>
        <v>0.9151420524581836</v>
      </c>
      <c r="I6" s="32">
        <v>47.134</v>
      </c>
      <c r="J6" s="32">
        <v>0</v>
      </c>
      <c r="K6" s="32">
        <v>47.134</v>
      </c>
      <c r="L6" s="32">
        <f t="shared" si="2"/>
        <v>47.134</v>
      </c>
      <c r="M6" s="32">
        <v>44.5</v>
      </c>
      <c r="N6" s="80">
        <f t="shared" si="3"/>
        <v>0.9441167734544066</v>
      </c>
      <c r="O6" s="33" t="s">
        <v>182</v>
      </c>
      <c r="P6" s="33"/>
      <c r="Q6" s="33"/>
      <c r="R6" s="32">
        <f>SUM(P6*60,Q6)</f>
        <v>0</v>
      </c>
      <c r="S6" s="32">
        <v>260</v>
      </c>
      <c r="T6" s="80" t="e">
        <f t="shared" si="4"/>
        <v>#DIV/0!</v>
      </c>
      <c r="U6" s="80">
        <f>MAX(H6,N6)</f>
        <v>0.9441167734544066</v>
      </c>
      <c r="V6" s="83">
        <f t="shared" si="5"/>
        <v>5</v>
      </c>
    </row>
    <row r="7" spans="1:22" s="11" customFormat="1" ht="11.25">
      <c r="A7" s="82" t="s">
        <v>48</v>
      </c>
      <c r="B7" s="82" t="s">
        <v>224</v>
      </c>
      <c r="C7" s="33" t="s">
        <v>127</v>
      </c>
      <c r="D7" s="33">
        <v>1</v>
      </c>
      <c r="E7" s="33">
        <v>51.808</v>
      </c>
      <c r="F7" s="32">
        <f t="shared" si="0"/>
        <v>111.80799999999999</v>
      </c>
      <c r="G7" s="32">
        <v>105</v>
      </c>
      <c r="H7" s="80">
        <f t="shared" si="1"/>
        <v>0.9391099026903263</v>
      </c>
      <c r="I7" s="84">
        <v>40.811</v>
      </c>
      <c r="J7" s="32">
        <v>0</v>
      </c>
      <c r="K7" s="32">
        <v>40.811</v>
      </c>
      <c r="L7" s="32">
        <f t="shared" si="2"/>
        <v>40.811</v>
      </c>
      <c r="M7" s="32">
        <v>38.5</v>
      </c>
      <c r="N7" s="80">
        <f t="shared" si="3"/>
        <v>0.9433731101908799</v>
      </c>
      <c r="O7" s="33" t="s">
        <v>205</v>
      </c>
      <c r="P7" s="33">
        <v>4</v>
      </c>
      <c r="Q7" s="33">
        <v>9.198</v>
      </c>
      <c r="R7" s="34">
        <f>SUM(P7*60,Q7)</f>
        <v>249.198</v>
      </c>
      <c r="S7" s="32">
        <v>226</v>
      </c>
      <c r="T7" s="80">
        <f t="shared" si="4"/>
        <v>0.9069093652437018</v>
      </c>
      <c r="U7" s="80">
        <f>MAX(H7,N7,T7)</f>
        <v>0.9433731101908799</v>
      </c>
      <c r="V7" s="83">
        <f t="shared" si="5"/>
        <v>6</v>
      </c>
    </row>
    <row r="8" spans="1:22" ht="11.25">
      <c r="A8" s="91" t="s">
        <v>184</v>
      </c>
      <c r="B8" s="85" t="s">
        <v>217</v>
      </c>
      <c r="C8" s="86" t="s">
        <v>187</v>
      </c>
      <c r="D8" s="86">
        <v>2</v>
      </c>
      <c r="E8" s="86">
        <v>48.388</v>
      </c>
      <c r="F8" s="87">
        <f t="shared" si="0"/>
        <v>168.388</v>
      </c>
      <c r="G8" s="87">
        <v>140</v>
      </c>
      <c r="H8" s="88">
        <f t="shared" si="1"/>
        <v>0.8314131648335986</v>
      </c>
      <c r="I8" s="89">
        <v>57.303</v>
      </c>
      <c r="J8" s="87">
        <v>0</v>
      </c>
      <c r="K8" s="87">
        <v>57.303</v>
      </c>
      <c r="L8" s="87">
        <f t="shared" si="2"/>
        <v>57.303</v>
      </c>
      <c r="M8" s="87">
        <v>54</v>
      </c>
      <c r="N8" s="88">
        <f t="shared" si="3"/>
        <v>0.9423590387937805</v>
      </c>
      <c r="O8" s="86" t="s">
        <v>182</v>
      </c>
      <c r="P8" s="86"/>
      <c r="Q8" s="86"/>
      <c r="R8" s="87">
        <v>262</v>
      </c>
      <c r="S8" s="87">
        <v>262</v>
      </c>
      <c r="T8" s="88">
        <f t="shared" si="4"/>
        <v>1</v>
      </c>
      <c r="U8" s="88">
        <f>MAX(N8)</f>
        <v>0.9423590387937805</v>
      </c>
      <c r="V8" s="90">
        <f t="shared" si="5"/>
        <v>7</v>
      </c>
    </row>
    <row r="9" spans="1:22" ht="11.25">
      <c r="A9" s="82" t="s">
        <v>176</v>
      </c>
      <c r="B9" s="82" t="s">
        <v>217</v>
      </c>
      <c r="C9" s="33" t="s">
        <v>177</v>
      </c>
      <c r="D9" s="33">
        <v>2</v>
      </c>
      <c r="E9" s="33">
        <v>11.687</v>
      </c>
      <c r="F9" s="32">
        <f t="shared" si="0"/>
        <v>131.687</v>
      </c>
      <c r="G9" s="32">
        <v>119.5</v>
      </c>
      <c r="H9" s="80">
        <f t="shared" si="1"/>
        <v>0.9074547981197839</v>
      </c>
      <c r="I9" s="84">
        <v>47.522</v>
      </c>
      <c r="J9" s="32">
        <v>0</v>
      </c>
      <c r="K9" s="32">
        <v>47.522</v>
      </c>
      <c r="L9" s="32">
        <f t="shared" si="2"/>
        <v>47.522</v>
      </c>
      <c r="M9" s="32">
        <v>44.5</v>
      </c>
      <c r="N9" s="80">
        <f t="shared" si="3"/>
        <v>0.9364084003198518</v>
      </c>
      <c r="O9" s="33" t="s">
        <v>182</v>
      </c>
      <c r="P9" s="33"/>
      <c r="Q9" s="33"/>
      <c r="R9" s="32"/>
      <c r="S9" s="32">
        <v>254</v>
      </c>
      <c r="T9" s="80" t="e">
        <f t="shared" si="4"/>
        <v>#DIV/0!</v>
      </c>
      <c r="U9" s="80">
        <f>MAX(H9,N9)</f>
        <v>0.9364084003198518</v>
      </c>
      <c r="V9" s="83">
        <f t="shared" si="5"/>
        <v>8</v>
      </c>
    </row>
    <row r="10" spans="1:22" ht="11.25">
      <c r="A10" s="82" t="s">
        <v>60</v>
      </c>
      <c r="B10" s="82" t="s">
        <v>224</v>
      </c>
      <c r="C10" s="33" t="s">
        <v>159</v>
      </c>
      <c r="D10" s="33">
        <v>2</v>
      </c>
      <c r="E10" s="33">
        <v>15.435</v>
      </c>
      <c r="F10" s="32">
        <f t="shared" si="0"/>
        <v>135.435</v>
      </c>
      <c r="G10" s="32">
        <v>122.5</v>
      </c>
      <c r="H10" s="80">
        <f t="shared" si="1"/>
        <v>0.904492930187913</v>
      </c>
      <c r="I10" s="32">
        <v>48.722</v>
      </c>
      <c r="J10" s="32">
        <v>0</v>
      </c>
      <c r="K10" s="32">
        <v>48.722</v>
      </c>
      <c r="L10" s="32">
        <f t="shared" si="2"/>
        <v>48.722</v>
      </c>
      <c r="M10" s="32">
        <v>44.5</v>
      </c>
      <c r="N10" s="80">
        <f t="shared" si="3"/>
        <v>0.9133451007758302</v>
      </c>
      <c r="O10" s="33" t="s">
        <v>85</v>
      </c>
      <c r="P10" s="33">
        <v>4</v>
      </c>
      <c r="Q10" s="33">
        <v>37.975</v>
      </c>
      <c r="R10" s="32">
        <f aca="true" t="shared" si="6" ref="R10:R33">SUM(P10*60,Q10)</f>
        <v>277.975</v>
      </c>
      <c r="S10" s="32">
        <v>260</v>
      </c>
      <c r="T10" s="80">
        <f t="shared" si="4"/>
        <v>0.9353359115028329</v>
      </c>
      <c r="U10" s="80">
        <f aca="true" t="shared" si="7" ref="U10:U19">MAX(H10,N10,T10)</f>
        <v>0.9353359115028329</v>
      </c>
      <c r="V10" s="83">
        <f t="shared" si="5"/>
        <v>9</v>
      </c>
    </row>
    <row r="11" spans="1:22" ht="11.25">
      <c r="A11" s="70" t="s">
        <v>56</v>
      </c>
      <c r="B11" s="70" t="s">
        <v>218</v>
      </c>
      <c r="C11" s="18" t="s">
        <v>158</v>
      </c>
      <c r="D11" s="12">
        <v>2</v>
      </c>
      <c r="E11" s="12">
        <v>10.889</v>
      </c>
      <c r="F11" s="10">
        <f t="shared" si="0"/>
        <v>130.889</v>
      </c>
      <c r="G11" s="10">
        <v>117.5</v>
      </c>
      <c r="H11" s="7">
        <f t="shared" si="1"/>
        <v>0.8977072175660291</v>
      </c>
      <c r="I11" s="76">
        <v>47.8</v>
      </c>
      <c r="J11" s="10">
        <v>0</v>
      </c>
      <c r="K11" s="10">
        <v>47.8</v>
      </c>
      <c r="L11" s="10">
        <f t="shared" si="2"/>
        <v>47.8</v>
      </c>
      <c r="M11" s="10">
        <v>44.5</v>
      </c>
      <c r="N11" s="7">
        <f t="shared" si="3"/>
        <v>0.9309623430962344</v>
      </c>
      <c r="O11" s="18" t="s">
        <v>84</v>
      </c>
      <c r="P11" s="12">
        <v>4</v>
      </c>
      <c r="Q11" s="12">
        <v>34.707</v>
      </c>
      <c r="R11" s="10">
        <f t="shared" si="6"/>
        <v>274.707</v>
      </c>
      <c r="S11" s="10">
        <v>252</v>
      </c>
      <c r="T11" s="7">
        <f t="shared" si="4"/>
        <v>0.9173410215247518</v>
      </c>
      <c r="U11" s="7">
        <f t="shared" si="7"/>
        <v>0.9309623430962344</v>
      </c>
      <c r="V11" s="30">
        <f t="shared" si="5"/>
        <v>10</v>
      </c>
    </row>
    <row r="12" spans="1:22" ht="11.25">
      <c r="A12" s="91" t="s">
        <v>43</v>
      </c>
      <c r="B12" s="70" t="s">
        <v>218</v>
      </c>
      <c r="C12" s="18" t="s">
        <v>129</v>
      </c>
      <c r="D12" s="12">
        <v>1</v>
      </c>
      <c r="E12" s="12">
        <v>53.776</v>
      </c>
      <c r="F12" s="10">
        <f t="shared" si="0"/>
        <v>113.77600000000001</v>
      </c>
      <c r="G12" s="10">
        <v>105</v>
      </c>
      <c r="H12" s="7">
        <f t="shared" si="1"/>
        <v>0.922865982280973</v>
      </c>
      <c r="I12" s="76">
        <v>43.055</v>
      </c>
      <c r="J12" s="10">
        <v>0</v>
      </c>
      <c r="K12" s="10">
        <v>43.055</v>
      </c>
      <c r="L12" s="10">
        <f t="shared" si="2"/>
        <v>43.055</v>
      </c>
      <c r="M12" s="10">
        <v>38.5</v>
      </c>
      <c r="N12" s="7">
        <f t="shared" si="3"/>
        <v>0.8942050865172454</v>
      </c>
      <c r="O12" s="18" t="s">
        <v>44</v>
      </c>
      <c r="P12" s="12">
        <v>4</v>
      </c>
      <c r="Q12" s="12">
        <v>2.97</v>
      </c>
      <c r="R12" s="6">
        <f t="shared" si="6"/>
        <v>242.97</v>
      </c>
      <c r="S12" s="10">
        <v>226</v>
      </c>
      <c r="T12" s="7">
        <f t="shared" si="4"/>
        <v>0.9301559863357616</v>
      </c>
      <c r="U12" s="7">
        <f t="shared" si="7"/>
        <v>0.9301559863357616</v>
      </c>
      <c r="V12" s="30">
        <f t="shared" si="5"/>
        <v>11</v>
      </c>
    </row>
    <row r="13" spans="1:22" ht="11.25">
      <c r="A13" s="91" t="s">
        <v>63</v>
      </c>
      <c r="B13" s="70" t="s">
        <v>221</v>
      </c>
      <c r="C13" s="18" t="s">
        <v>162</v>
      </c>
      <c r="D13" s="12">
        <v>2</v>
      </c>
      <c r="E13" s="12">
        <v>15.075</v>
      </c>
      <c r="F13" s="12">
        <f t="shared" si="0"/>
        <v>135.075</v>
      </c>
      <c r="G13" s="12">
        <v>125.5</v>
      </c>
      <c r="H13" s="7">
        <f t="shared" si="1"/>
        <v>0.9291134554876921</v>
      </c>
      <c r="I13" s="19">
        <v>50.842</v>
      </c>
      <c r="J13" s="10">
        <v>0</v>
      </c>
      <c r="K13" s="10">
        <v>50.842</v>
      </c>
      <c r="L13" s="12">
        <f t="shared" si="2"/>
        <v>50.842</v>
      </c>
      <c r="M13" s="10">
        <v>44.5</v>
      </c>
      <c r="N13" s="7">
        <f t="shared" si="3"/>
        <v>0.8752606113056135</v>
      </c>
      <c r="O13" s="18" t="s">
        <v>116</v>
      </c>
      <c r="P13" s="12">
        <v>4</v>
      </c>
      <c r="Q13" s="12">
        <v>44.223</v>
      </c>
      <c r="R13" s="10">
        <f t="shared" si="6"/>
        <v>284.223</v>
      </c>
      <c r="S13" s="10">
        <v>264</v>
      </c>
      <c r="T13" s="7">
        <f t="shared" si="4"/>
        <v>0.9288481227768336</v>
      </c>
      <c r="U13" s="7">
        <f t="shared" si="7"/>
        <v>0.9291134554876921</v>
      </c>
      <c r="V13" s="30">
        <f t="shared" si="5"/>
        <v>12</v>
      </c>
    </row>
    <row r="14" spans="1:22" ht="11.25">
      <c r="A14" s="91" t="s">
        <v>9</v>
      </c>
      <c r="B14" s="70" t="s">
        <v>216</v>
      </c>
      <c r="C14" s="18" t="s">
        <v>136</v>
      </c>
      <c r="D14" s="12">
        <v>1</v>
      </c>
      <c r="E14" s="12">
        <v>59.761</v>
      </c>
      <c r="F14" s="10">
        <f t="shared" si="0"/>
        <v>119.761</v>
      </c>
      <c r="G14" s="10">
        <v>108</v>
      </c>
      <c r="H14" s="7">
        <f t="shared" si="1"/>
        <v>0.9017960771870642</v>
      </c>
      <c r="I14" s="76">
        <v>44.148</v>
      </c>
      <c r="J14" s="10">
        <v>0</v>
      </c>
      <c r="K14" s="10">
        <v>44.148</v>
      </c>
      <c r="L14" s="10">
        <f t="shared" si="2"/>
        <v>44.148</v>
      </c>
      <c r="M14" s="10">
        <v>38.5</v>
      </c>
      <c r="N14" s="7">
        <f t="shared" si="3"/>
        <v>0.8720666847875328</v>
      </c>
      <c r="O14" s="18" t="s">
        <v>35</v>
      </c>
      <c r="P14" s="12">
        <v>4</v>
      </c>
      <c r="Q14" s="12">
        <v>10.498</v>
      </c>
      <c r="R14" s="10">
        <f t="shared" si="6"/>
        <v>250.498</v>
      </c>
      <c r="S14" s="10">
        <v>232</v>
      </c>
      <c r="T14" s="7">
        <f t="shared" si="4"/>
        <v>0.926155099042707</v>
      </c>
      <c r="U14" s="7">
        <f t="shared" si="7"/>
        <v>0.926155099042707</v>
      </c>
      <c r="V14" s="30">
        <f t="shared" si="5"/>
        <v>13</v>
      </c>
    </row>
    <row r="15" spans="1:22" ht="11.25">
      <c r="A15" s="5" t="s">
        <v>52</v>
      </c>
      <c r="B15" s="5" t="s">
        <v>222</v>
      </c>
      <c r="C15" s="19" t="s">
        <v>133</v>
      </c>
      <c r="D15" s="10">
        <v>1</v>
      </c>
      <c r="E15" s="10">
        <v>55.064</v>
      </c>
      <c r="F15" s="10">
        <f t="shared" si="0"/>
        <v>115.064</v>
      </c>
      <c r="G15" s="10">
        <v>103</v>
      </c>
      <c r="H15" s="7">
        <f t="shared" si="1"/>
        <v>0.8951540012514775</v>
      </c>
      <c r="I15" s="76">
        <v>41.639</v>
      </c>
      <c r="J15" s="10">
        <v>0</v>
      </c>
      <c r="K15" s="10">
        <v>41.64</v>
      </c>
      <c r="L15" s="10">
        <f t="shared" si="2"/>
        <v>41.64</v>
      </c>
      <c r="M15" s="10">
        <v>38.5</v>
      </c>
      <c r="N15" s="7">
        <f t="shared" si="3"/>
        <v>0.9245917387127761</v>
      </c>
      <c r="O15" s="19" t="s">
        <v>47</v>
      </c>
      <c r="P15" s="10">
        <v>4</v>
      </c>
      <c r="Q15" s="10">
        <v>8.408</v>
      </c>
      <c r="R15" s="6">
        <f t="shared" si="6"/>
        <v>248.408</v>
      </c>
      <c r="S15" s="10">
        <v>224</v>
      </c>
      <c r="T15" s="7">
        <f t="shared" si="4"/>
        <v>0.9017422949341407</v>
      </c>
      <c r="U15" s="7">
        <f t="shared" si="7"/>
        <v>0.9245917387127761</v>
      </c>
      <c r="V15" s="8">
        <f t="shared" si="5"/>
        <v>14</v>
      </c>
    </row>
    <row r="16" spans="1:22" ht="11.25">
      <c r="A16" s="91" t="s">
        <v>59</v>
      </c>
      <c r="B16" s="70" t="s">
        <v>224</v>
      </c>
      <c r="C16" s="18" t="s">
        <v>163</v>
      </c>
      <c r="D16" s="12">
        <v>2</v>
      </c>
      <c r="E16" s="12">
        <v>15.241</v>
      </c>
      <c r="F16" s="10">
        <f t="shared" si="0"/>
        <v>135.24099999999999</v>
      </c>
      <c r="G16" s="10">
        <v>122.5</v>
      </c>
      <c r="H16" s="7">
        <f t="shared" si="1"/>
        <v>0.905790403797665</v>
      </c>
      <c r="I16" s="19">
        <v>51.518</v>
      </c>
      <c r="J16" s="10">
        <v>0</v>
      </c>
      <c r="K16" s="10">
        <v>51.518</v>
      </c>
      <c r="L16" s="10">
        <f t="shared" si="2"/>
        <v>51.518</v>
      </c>
      <c r="M16" s="10">
        <v>44.5</v>
      </c>
      <c r="N16" s="7">
        <f t="shared" si="3"/>
        <v>0.8637757676928453</v>
      </c>
      <c r="O16" s="18" t="s">
        <v>86</v>
      </c>
      <c r="P16" s="12">
        <v>4</v>
      </c>
      <c r="Q16" s="12">
        <v>41.427</v>
      </c>
      <c r="R16" s="10">
        <f t="shared" si="6"/>
        <v>281.427</v>
      </c>
      <c r="S16" s="10">
        <v>260</v>
      </c>
      <c r="T16" s="7">
        <f t="shared" si="4"/>
        <v>0.9238630266463416</v>
      </c>
      <c r="U16" s="7">
        <f t="shared" si="7"/>
        <v>0.9238630266463416</v>
      </c>
      <c r="V16" s="30">
        <f t="shared" si="5"/>
        <v>15</v>
      </c>
    </row>
    <row r="17" spans="1:22" ht="11.25">
      <c r="A17" s="92" t="s">
        <v>53</v>
      </c>
      <c r="B17" s="5" t="s">
        <v>218</v>
      </c>
      <c r="C17" s="19" t="s">
        <v>132</v>
      </c>
      <c r="D17" s="10">
        <v>1</v>
      </c>
      <c r="E17" s="10">
        <v>54.974</v>
      </c>
      <c r="F17" s="10">
        <f t="shared" si="0"/>
        <v>114.97399999999999</v>
      </c>
      <c r="G17" s="10">
        <v>103</v>
      </c>
      <c r="H17" s="7">
        <f t="shared" si="1"/>
        <v>0.8958547149790388</v>
      </c>
      <c r="I17" s="76">
        <v>41.709</v>
      </c>
      <c r="J17" s="10">
        <v>0</v>
      </c>
      <c r="K17" s="10">
        <v>41.71</v>
      </c>
      <c r="L17" s="10">
        <f t="shared" si="2"/>
        <v>41.71</v>
      </c>
      <c r="M17" s="10">
        <v>38.5</v>
      </c>
      <c r="N17" s="7">
        <f t="shared" si="3"/>
        <v>0.9230400383601055</v>
      </c>
      <c r="O17" s="19" t="s">
        <v>72</v>
      </c>
      <c r="P17" s="10">
        <v>4</v>
      </c>
      <c r="Q17" s="10">
        <v>13.598</v>
      </c>
      <c r="R17" s="6">
        <f t="shared" si="6"/>
        <v>253.598</v>
      </c>
      <c r="S17" s="10">
        <v>224</v>
      </c>
      <c r="T17" s="7">
        <f t="shared" si="4"/>
        <v>0.8832877230892988</v>
      </c>
      <c r="U17" s="7">
        <f t="shared" si="7"/>
        <v>0.9230400383601055</v>
      </c>
      <c r="V17" s="8">
        <f t="shared" si="5"/>
        <v>16</v>
      </c>
    </row>
    <row r="18" spans="1:22" ht="11.25">
      <c r="A18" s="91" t="s">
        <v>150</v>
      </c>
      <c r="B18" s="71" t="s">
        <v>221</v>
      </c>
      <c r="C18" s="18" t="s">
        <v>151</v>
      </c>
      <c r="D18" s="18">
        <v>2</v>
      </c>
      <c r="E18" s="18">
        <v>18.43</v>
      </c>
      <c r="F18" s="19">
        <f t="shared" si="0"/>
        <v>138.43</v>
      </c>
      <c r="G18" s="19">
        <v>118</v>
      </c>
      <c r="H18" s="7">
        <f t="shared" si="1"/>
        <v>0.85241638373185</v>
      </c>
      <c r="I18" s="18">
        <v>48.273</v>
      </c>
      <c r="J18" s="10">
        <v>0</v>
      </c>
      <c r="K18" s="10">
        <v>48.273</v>
      </c>
      <c r="L18" s="12">
        <f t="shared" si="2"/>
        <v>48.273</v>
      </c>
      <c r="M18" s="12">
        <v>44.5</v>
      </c>
      <c r="N18" s="7">
        <f t="shared" si="3"/>
        <v>0.9218403662502848</v>
      </c>
      <c r="O18" s="18" t="s">
        <v>103</v>
      </c>
      <c r="P18" s="18">
        <v>4</v>
      </c>
      <c r="Q18" s="18">
        <v>49.122</v>
      </c>
      <c r="R18" s="15">
        <f t="shared" si="6"/>
        <v>289.122</v>
      </c>
      <c r="S18" s="15">
        <v>252</v>
      </c>
      <c r="T18" s="7">
        <f t="shared" si="4"/>
        <v>0.8716043746238612</v>
      </c>
      <c r="U18" s="7">
        <f t="shared" si="7"/>
        <v>0.9218403662502848</v>
      </c>
      <c r="V18" s="77">
        <f t="shared" si="5"/>
        <v>17</v>
      </c>
    </row>
    <row r="19" spans="1:22" ht="11.25">
      <c r="A19" s="5" t="s">
        <v>228</v>
      </c>
      <c r="B19" s="5" t="s">
        <v>218</v>
      </c>
      <c r="C19" s="19" t="s">
        <v>134</v>
      </c>
      <c r="D19" s="10">
        <v>1</v>
      </c>
      <c r="E19" s="10">
        <v>56.616</v>
      </c>
      <c r="F19" s="10">
        <f t="shared" si="0"/>
        <v>116.616</v>
      </c>
      <c r="G19" s="10">
        <v>103</v>
      </c>
      <c r="H19" s="7">
        <f t="shared" si="1"/>
        <v>0.883240721684846</v>
      </c>
      <c r="I19" s="76">
        <v>43.033</v>
      </c>
      <c r="J19" s="10">
        <v>0</v>
      </c>
      <c r="K19" s="10">
        <v>43.03</v>
      </c>
      <c r="L19" s="10">
        <f t="shared" si="2"/>
        <v>43.03</v>
      </c>
      <c r="M19" s="10">
        <v>38.5</v>
      </c>
      <c r="N19" s="7">
        <f t="shared" si="3"/>
        <v>0.8947246107366953</v>
      </c>
      <c r="O19" s="19" t="s">
        <v>42</v>
      </c>
      <c r="P19" s="10">
        <v>4</v>
      </c>
      <c r="Q19" s="10">
        <v>3.08</v>
      </c>
      <c r="R19" s="6">
        <f t="shared" si="6"/>
        <v>243.08</v>
      </c>
      <c r="S19" s="10">
        <v>224</v>
      </c>
      <c r="T19" s="7">
        <f t="shared" si="4"/>
        <v>0.9215073226921178</v>
      </c>
      <c r="U19" s="7">
        <f t="shared" si="7"/>
        <v>0.9215073226921178</v>
      </c>
      <c r="V19" s="8">
        <f t="shared" si="5"/>
        <v>18</v>
      </c>
    </row>
    <row r="20" spans="1:22" ht="11.25">
      <c r="A20" s="93" t="s">
        <v>180</v>
      </c>
      <c r="B20" s="72" t="s">
        <v>221</v>
      </c>
      <c r="C20" s="18" t="s">
        <v>181</v>
      </c>
      <c r="D20" s="12">
        <v>2</v>
      </c>
      <c r="E20" s="12">
        <v>18.481</v>
      </c>
      <c r="F20" s="10">
        <f t="shared" si="0"/>
        <v>138.481</v>
      </c>
      <c r="G20" s="10">
        <v>122.5</v>
      </c>
      <c r="H20" s="7">
        <f t="shared" si="1"/>
        <v>0.8845978870747612</v>
      </c>
      <c r="I20" s="19">
        <v>48.306</v>
      </c>
      <c r="J20" s="10">
        <v>0</v>
      </c>
      <c r="K20" s="10">
        <v>48.306</v>
      </c>
      <c r="L20" s="10">
        <f t="shared" si="2"/>
        <v>48.306</v>
      </c>
      <c r="M20" s="10">
        <v>44.5</v>
      </c>
      <c r="N20" s="7">
        <f t="shared" si="3"/>
        <v>0.9212106156585104</v>
      </c>
      <c r="O20" s="18" t="s">
        <v>182</v>
      </c>
      <c r="P20" s="12"/>
      <c r="Q20" s="12"/>
      <c r="R20" s="10">
        <f t="shared" si="6"/>
        <v>0</v>
      </c>
      <c r="S20" s="10">
        <v>260</v>
      </c>
      <c r="T20" s="7" t="e">
        <f t="shared" si="4"/>
        <v>#DIV/0!</v>
      </c>
      <c r="U20" s="7">
        <f>MAX(H20,N20)</f>
        <v>0.9212106156585104</v>
      </c>
      <c r="V20" s="78">
        <f t="shared" si="5"/>
        <v>19</v>
      </c>
    </row>
    <row r="21" spans="1:22" ht="11.25">
      <c r="A21" s="5" t="s">
        <v>49</v>
      </c>
      <c r="B21" s="5" t="s">
        <v>218</v>
      </c>
      <c r="C21" s="19" t="s">
        <v>128</v>
      </c>
      <c r="D21" s="10">
        <v>1</v>
      </c>
      <c r="E21" s="10">
        <v>52.888</v>
      </c>
      <c r="F21" s="10">
        <f t="shared" si="0"/>
        <v>112.888</v>
      </c>
      <c r="G21" s="10">
        <v>103</v>
      </c>
      <c r="H21" s="7">
        <f t="shared" si="1"/>
        <v>0.9124087591240876</v>
      </c>
      <c r="I21" s="76">
        <v>41.923</v>
      </c>
      <c r="J21" s="10">
        <v>0</v>
      </c>
      <c r="K21" s="10">
        <v>41.92</v>
      </c>
      <c r="L21" s="10">
        <f t="shared" si="2"/>
        <v>41.92</v>
      </c>
      <c r="M21" s="10">
        <v>38.5</v>
      </c>
      <c r="N21" s="7">
        <f t="shared" si="3"/>
        <v>0.9184160305343511</v>
      </c>
      <c r="O21" s="19" t="s">
        <v>50</v>
      </c>
      <c r="P21" s="10">
        <v>4</v>
      </c>
      <c r="Q21" s="10">
        <v>4.154</v>
      </c>
      <c r="R21" s="6">
        <f t="shared" si="6"/>
        <v>244.154</v>
      </c>
      <c r="S21" s="10">
        <v>224</v>
      </c>
      <c r="T21" s="7">
        <f t="shared" si="4"/>
        <v>0.9174537382144057</v>
      </c>
      <c r="U21" s="7">
        <f aca="true" t="shared" si="8" ref="U21:U33">MAX(H21,N21,T21)</f>
        <v>0.9184160305343511</v>
      </c>
      <c r="V21" s="8">
        <f t="shared" si="5"/>
        <v>20</v>
      </c>
    </row>
    <row r="22" spans="1:22" ht="11.25">
      <c r="A22" s="71" t="s">
        <v>98</v>
      </c>
      <c r="B22" s="71" t="s">
        <v>222</v>
      </c>
      <c r="C22" s="18" t="s">
        <v>149</v>
      </c>
      <c r="D22" s="18">
        <v>2</v>
      </c>
      <c r="E22" s="18">
        <v>19.878</v>
      </c>
      <c r="F22" s="19">
        <f t="shared" si="0"/>
        <v>139.878</v>
      </c>
      <c r="G22" s="19">
        <v>118</v>
      </c>
      <c r="H22" s="7">
        <f t="shared" si="1"/>
        <v>0.8435922732667039</v>
      </c>
      <c r="I22" s="18">
        <v>48.453</v>
      </c>
      <c r="J22" s="10">
        <v>0</v>
      </c>
      <c r="K22" s="10">
        <v>48.453</v>
      </c>
      <c r="L22" s="12">
        <f t="shared" si="2"/>
        <v>48.453</v>
      </c>
      <c r="M22" s="12">
        <v>44.5</v>
      </c>
      <c r="N22" s="7">
        <f t="shared" si="3"/>
        <v>0.9184157843683569</v>
      </c>
      <c r="O22" s="18" t="s">
        <v>104</v>
      </c>
      <c r="P22" s="18">
        <v>5</v>
      </c>
      <c r="Q22" s="18">
        <v>0.296</v>
      </c>
      <c r="R22" s="15">
        <f t="shared" si="6"/>
        <v>300.296</v>
      </c>
      <c r="S22" s="15">
        <v>252</v>
      </c>
      <c r="T22" s="7">
        <f t="shared" si="4"/>
        <v>0.8391720169432827</v>
      </c>
      <c r="U22" s="7">
        <f t="shared" si="8"/>
        <v>0.9184157843683569</v>
      </c>
      <c r="V22" s="77">
        <f t="shared" si="5"/>
        <v>21</v>
      </c>
    </row>
    <row r="23" spans="1:22" ht="11.25">
      <c r="A23" s="91" t="s">
        <v>61</v>
      </c>
      <c r="B23" s="70" t="s">
        <v>217</v>
      </c>
      <c r="C23" s="18" t="s">
        <v>160</v>
      </c>
      <c r="D23" s="12">
        <v>2</v>
      </c>
      <c r="E23" s="12">
        <v>15.481</v>
      </c>
      <c r="F23" s="10">
        <f t="shared" si="0"/>
        <v>135.481</v>
      </c>
      <c r="G23" s="10">
        <v>122.5</v>
      </c>
      <c r="H23" s="7">
        <f t="shared" si="1"/>
        <v>0.9041858267949011</v>
      </c>
      <c r="I23" s="19">
        <v>49.594</v>
      </c>
      <c r="J23" s="10">
        <v>0</v>
      </c>
      <c r="K23" s="10">
        <v>49.594</v>
      </c>
      <c r="L23" s="10">
        <f t="shared" si="2"/>
        <v>49.594</v>
      </c>
      <c r="M23" s="10">
        <v>44.5</v>
      </c>
      <c r="N23" s="7">
        <f t="shared" si="3"/>
        <v>0.8972859620115337</v>
      </c>
      <c r="O23" s="18" t="s">
        <v>117</v>
      </c>
      <c r="P23" s="12">
        <v>4</v>
      </c>
      <c r="Q23" s="12">
        <v>46.251</v>
      </c>
      <c r="R23" s="10">
        <f t="shared" si="6"/>
        <v>286.251</v>
      </c>
      <c r="S23" s="10">
        <v>260</v>
      </c>
      <c r="T23" s="7">
        <f t="shared" si="4"/>
        <v>0.9082937701527681</v>
      </c>
      <c r="U23" s="7">
        <f t="shared" si="8"/>
        <v>0.9082937701527681</v>
      </c>
      <c r="V23" s="30">
        <f t="shared" si="5"/>
        <v>22</v>
      </c>
    </row>
    <row r="24" spans="1:22" ht="11.25">
      <c r="A24" s="91" t="s">
        <v>54</v>
      </c>
      <c r="B24" s="70" t="s">
        <v>217</v>
      </c>
      <c r="C24" s="18" t="s">
        <v>135</v>
      </c>
      <c r="D24" s="12">
        <v>1</v>
      </c>
      <c r="E24" s="12">
        <v>58.066</v>
      </c>
      <c r="F24" s="10">
        <f t="shared" si="0"/>
        <v>118.066</v>
      </c>
      <c r="G24" s="10">
        <v>105</v>
      </c>
      <c r="H24" s="7">
        <f t="shared" si="1"/>
        <v>0.8893330848847255</v>
      </c>
      <c r="I24" s="76">
        <v>44.195</v>
      </c>
      <c r="J24" s="10">
        <v>0</v>
      </c>
      <c r="K24" s="10">
        <v>44.195</v>
      </c>
      <c r="L24" s="10">
        <f t="shared" si="2"/>
        <v>44.195</v>
      </c>
      <c r="M24" s="10">
        <v>38.5</v>
      </c>
      <c r="N24" s="7">
        <f t="shared" si="3"/>
        <v>0.8711392691480937</v>
      </c>
      <c r="O24" s="18" t="s">
        <v>199</v>
      </c>
      <c r="P24" s="12">
        <v>4</v>
      </c>
      <c r="Q24" s="12">
        <v>9.308</v>
      </c>
      <c r="R24" s="6">
        <f t="shared" si="6"/>
        <v>249.308</v>
      </c>
      <c r="S24" s="10">
        <v>226</v>
      </c>
      <c r="T24" s="7">
        <f t="shared" si="4"/>
        <v>0.906509217514079</v>
      </c>
      <c r="U24" s="7">
        <f t="shared" si="8"/>
        <v>0.906509217514079</v>
      </c>
      <c r="V24" s="30">
        <f t="shared" si="5"/>
        <v>23</v>
      </c>
    </row>
    <row r="25" spans="1:23" ht="11.25">
      <c r="A25" s="91" t="s">
        <v>55</v>
      </c>
      <c r="B25" s="70" t="s">
        <v>217</v>
      </c>
      <c r="C25" s="18" t="s">
        <v>137</v>
      </c>
      <c r="D25" s="12">
        <v>2</v>
      </c>
      <c r="E25" s="12">
        <v>1.825</v>
      </c>
      <c r="F25" s="10">
        <f t="shared" si="0"/>
        <v>121.825</v>
      </c>
      <c r="G25" s="10">
        <v>108</v>
      </c>
      <c r="H25" s="7">
        <f t="shared" si="1"/>
        <v>0.8865175456597578</v>
      </c>
      <c r="I25" s="76">
        <v>45.428</v>
      </c>
      <c r="J25" s="10">
        <v>0</v>
      </c>
      <c r="K25" s="10">
        <v>45.428</v>
      </c>
      <c r="L25" s="10">
        <f t="shared" si="2"/>
        <v>45.428</v>
      </c>
      <c r="M25" s="10">
        <v>38.5</v>
      </c>
      <c r="N25" s="7">
        <f t="shared" si="3"/>
        <v>0.8474949370432333</v>
      </c>
      <c r="O25" s="18" t="s">
        <v>67</v>
      </c>
      <c r="P25" s="12">
        <v>4</v>
      </c>
      <c r="Q25" s="12">
        <v>17.36</v>
      </c>
      <c r="R25" s="10">
        <f t="shared" si="6"/>
        <v>257.36</v>
      </c>
      <c r="S25" s="10">
        <v>232</v>
      </c>
      <c r="T25" s="7">
        <f t="shared" si="4"/>
        <v>0.9014609884986011</v>
      </c>
      <c r="U25" s="7">
        <f t="shared" si="8"/>
        <v>0.9014609884986011</v>
      </c>
      <c r="V25" s="30">
        <f t="shared" si="5"/>
        <v>24</v>
      </c>
      <c r="W25" s="9"/>
    </row>
    <row r="26" spans="1:23" ht="11.25">
      <c r="A26" s="91" t="s">
        <v>62</v>
      </c>
      <c r="B26" s="70" t="s">
        <v>221</v>
      </c>
      <c r="C26" s="18" t="s">
        <v>166</v>
      </c>
      <c r="D26" s="12">
        <v>2</v>
      </c>
      <c r="E26" s="12">
        <v>18.017</v>
      </c>
      <c r="F26" s="10">
        <f t="shared" si="0"/>
        <v>138.017</v>
      </c>
      <c r="G26" s="10">
        <v>122.5</v>
      </c>
      <c r="H26" s="7">
        <f t="shared" si="1"/>
        <v>0.8875718208626474</v>
      </c>
      <c r="I26" s="19">
        <v>49.748</v>
      </c>
      <c r="J26" s="10">
        <v>0</v>
      </c>
      <c r="K26" s="10">
        <v>49.748</v>
      </c>
      <c r="L26" s="10">
        <f t="shared" si="2"/>
        <v>49.748</v>
      </c>
      <c r="M26" s="10">
        <v>44.5</v>
      </c>
      <c r="N26" s="7">
        <f t="shared" si="3"/>
        <v>0.8945083219425907</v>
      </c>
      <c r="O26" s="18" t="s">
        <v>79</v>
      </c>
      <c r="P26" s="12">
        <v>4</v>
      </c>
      <c r="Q26" s="12">
        <v>48.425</v>
      </c>
      <c r="R26" s="10">
        <f t="shared" si="6"/>
        <v>288.425</v>
      </c>
      <c r="S26" s="10">
        <v>260</v>
      </c>
      <c r="T26" s="7">
        <f t="shared" si="4"/>
        <v>0.9014475166854468</v>
      </c>
      <c r="U26" s="7">
        <f t="shared" si="8"/>
        <v>0.9014475166854468</v>
      </c>
      <c r="V26" s="30">
        <f t="shared" si="5"/>
        <v>25</v>
      </c>
      <c r="W26" s="9"/>
    </row>
    <row r="27" spans="1:23" ht="11.25">
      <c r="A27" s="91" t="s">
        <v>10</v>
      </c>
      <c r="B27" s="70" t="s">
        <v>216</v>
      </c>
      <c r="C27" s="18" t="s">
        <v>139</v>
      </c>
      <c r="D27" s="12">
        <v>2</v>
      </c>
      <c r="E27" s="12">
        <v>5.247</v>
      </c>
      <c r="F27" s="10">
        <f t="shared" si="0"/>
        <v>125.247</v>
      </c>
      <c r="G27" s="10">
        <v>108</v>
      </c>
      <c r="H27" s="7">
        <f t="shared" si="1"/>
        <v>0.8622961029006683</v>
      </c>
      <c r="I27" s="76">
        <v>47.054</v>
      </c>
      <c r="J27" s="10">
        <v>0</v>
      </c>
      <c r="K27" s="10">
        <v>47.054</v>
      </c>
      <c r="L27" s="10">
        <f t="shared" si="2"/>
        <v>47.054</v>
      </c>
      <c r="M27" s="10">
        <v>38.5</v>
      </c>
      <c r="N27" s="7">
        <f t="shared" si="3"/>
        <v>0.8182088664088069</v>
      </c>
      <c r="O27" s="18" t="s">
        <v>68</v>
      </c>
      <c r="P27" s="12">
        <v>4</v>
      </c>
      <c r="Q27" s="12">
        <v>17.854</v>
      </c>
      <c r="R27" s="10">
        <f t="shared" si="6"/>
        <v>257.854</v>
      </c>
      <c r="S27" s="10">
        <v>232</v>
      </c>
      <c r="T27" s="7">
        <f t="shared" si="4"/>
        <v>0.8997339579762191</v>
      </c>
      <c r="U27" s="7">
        <f t="shared" si="8"/>
        <v>0.8997339579762191</v>
      </c>
      <c r="V27" s="30">
        <f t="shared" si="5"/>
        <v>26</v>
      </c>
      <c r="W27" s="9"/>
    </row>
    <row r="28" spans="1:23" ht="11.25">
      <c r="A28" s="70" t="s">
        <v>57</v>
      </c>
      <c r="B28" s="70" t="s">
        <v>218</v>
      </c>
      <c r="C28" s="18" t="s">
        <v>161</v>
      </c>
      <c r="D28" s="12">
        <v>2</v>
      </c>
      <c r="E28" s="12">
        <v>16.003</v>
      </c>
      <c r="F28" s="10">
        <f t="shared" si="0"/>
        <v>136.003</v>
      </c>
      <c r="G28" s="10">
        <v>117.5</v>
      </c>
      <c r="H28" s="7">
        <f t="shared" si="1"/>
        <v>0.8639515304809454</v>
      </c>
      <c r="I28" s="76">
        <v>49.74</v>
      </c>
      <c r="J28" s="10">
        <v>0</v>
      </c>
      <c r="K28" s="10">
        <v>49.74</v>
      </c>
      <c r="L28" s="10">
        <f t="shared" si="2"/>
        <v>49.74</v>
      </c>
      <c r="M28" s="10">
        <v>44.5</v>
      </c>
      <c r="N28" s="7">
        <f t="shared" si="3"/>
        <v>0.8946521913952553</v>
      </c>
      <c r="O28" s="18" t="s">
        <v>87</v>
      </c>
      <c r="P28" s="12">
        <v>4</v>
      </c>
      <c r="Q28" s="12">
        <v>43.575</v>
      </c>
      <c r="R28" s="10">
        <f t="shared" si="6"/>
        <v>283.575</v>
      </c>
      <c r="S28" s="10">
        <v>252</v>
      </c>
      <c r="T28" s="7">
        <f t="shared" si="4"/>
        <v>0.8886537952922507</v>
      </c>
      <c r="U28" s="7">
        <f t="shared" si="8"/>
        <v>0.8946521913952553</v>
      </c>
      <c r="V28" s="30">
        <f t="shared" si="5"/>
        <v>27</v>
      </c>
      <c r="W28" s="9"/>
    </row>
    <row r="29" spans="1:23" ht="11.25">
      <c r="A29" s="91" t="s">
        <v>225</v>
      </c>
      <c r="B29" s="70" t="s">
        <v>216</v>
      </c>
      <c r="C29" s="18" t="s">
        <v>165</v>
      </c>
      <c r="D29" s="12">
        <v>2</v>
      </c>
      <c r="E29" s="12">
        <v>16.887</v>
      </c>
      <c r="F29" s="10">
        <f t="shared" si="0"/>
        <v>136.887</v>
      </c>
      <c r="G29" s="10">
        <v>117.5</v>
      </c>
      <c r="H29" s="7">
        <f t="shared" si="1"/>
        <v>0.8583722340324501</v>
      </c>
      <c r="I29" s="76">
        <v>49.746</v>
      </c>
      <c r="J29" s="10">
        <v>0</v>
      </c>
      <c r="K29" s="10">
        <v>49.746</v>
      </c>
      <c r="L29" s="10">
        <f t="shared" si="2"/>
        <v>49.746</v>
      </c>
      <c r="M29" s="10">
        <v>44.5</v>
      </c>
      <c r="N29" s="7">
        <f t="shared" si="3"/>
        <v>0.8945442849676355</v>
      </c>
      <c r="O29" s="18" t="s">
        <v>78</v>
      </c>
      <c r="P29" s="12">
        <v>4</v>
      </c>
      <c r="Q29" s="12">
        <v>48.075</v>
      </c>
      <c r="R29" s="10">
        <f t="shared" si="6"/>
        <v>288.075</v>
      </c>
      <c r="S29" s="10">
        <v>252</v>
      </c>
      <c r="T29" s="7">
        <f t="shared" si="4"/>
        <v>0.8747721947409529</v>
      </c>
      <c r="U29" s="7">
        <f t="shared" si="8"/>
        <v>0.8945442849676355</v>
      </c>
      <c r="V29" s="30">
        <f t="shared" si="5"/>
        <v>28</v>
      </c>
      <c r="W29" s="9"/>
    </row>
    <row r="30" spans="1:23" ht="11.25">
      <c r="A30" s="91" t="s">
        <v>81</v>
      </c>
      <c r="B30" s="70" t="s">
        <v>221</v>
      </c>
      <c r="C30" s="18" t="s">
        <v>192</v>
      </c>
      <c r="D30" s="12">
        <v>2</v>
      </c>
      <c r="E30" s="12">
        <v>23.698</v>
      </c>
      <c r="F30" s="12">
        <f t="shared" si="0"/>
        <v>143.698</v>
      </c>
      <c r="G30" s="12">
        <v>125.5</v>
      </c>
      <c r="H30" s="7">
        <f t="shared" si="1"/>
        <v>0.8733594065331458</v>
      </c>
      <c r="I30" s="19">
        <v>51.448</v>
      </c>
      <c r="J30" s="10">
        <v>0</v>
      </c>
      <c r="K30" s="10">
        <v>51.448</v>
      </c>
      <c r="L30" s="12">
        <f t="shared" si="2"/>
        <v>51.448</v>
      </c>
      <c r="M30" s="10">
        <v>44.5</v>
      </c>
      <c r="N30" s="7">
        <f t="shared" si="3"/>
        <v>0.8649510185041207</v>
      </c>
      <c r="O30" s="18" t="s">
        <v>82</v>
      </c>
      <c r="P30" s="12">
        <v>4</v>
      </c>
      <c r="Q30" s="12">
        <v>56.977</v>
      </c>
      <c r="R30" s="10">
        <f t="shared" si="6"/>
        <v>296.977</v>
      </c>
      <c r="S30" s="10">
        <v>264</v>
      </c>
      <c r="T30" s="7">
        <f t="shared" si="4"/>
        <v>0.8889577307333565</v>
      </c>
      <c r="U30" s="7">
        <f t="shared" si="8"/>
        <v>0.8889577307333565</v>
      </c>
      <c r="V30" s="30">
        <f t="shared" si="5"/>
        <v>29</v>
      </c>
      <c r="W30" s="9"/>
    </row>
    <row r="31" spans="1:23" ht="11.25">
      <c r="A31" s="70" t="s">
        <v>227</v>
      </c>
      <c r="B31" s="70" t="s">
        <v>216</v>
      </c>
      <c r="C31" s="18" t="s">
        <v>164</v>
      </c>
      <c r="D31" s="12">
        <v>2</v>
      </c>
      <c r="E31" s="12">
        <v>16.493</v>
      </c>
      <c r="F31" s="10">
        <f t="shared" si="0"/>
        <v>136.493</v>
      </c>
      <c r="G31" s="10">
        <v>119.5</v>
      </c>
      <c r="H31" s="7">
        <f t="shared" si="1"/>
        <v>0.8755027730359799</v>
      </c>
      <c r="I31" s="76">
        <v>51.894</v>
      </c>
      <c r="J31" s="10">
        <v>0</v>
      </c>
      <c r="K31" s="10">
        <v>51.894</v>
      </c>
      <c r="L31" s="10">
        <f t="shared" si="2"/>
        <v>51.894</v>
      </c>
      <c r="M31" s="10">
        <v>44.5</v>
      </c>
      <c r="N31" s="7">
        <f t="shared" si="3"/>
        <v>0.8575172466951864</v>
      </c>
      <c r="O31" s="18" t="s">
        <v>118</v>
      </c>
      <c r="P31" s="12">
        <v>4</v>
      </c>
      <c r="Q31" s="12">
        <v>46.317</v>
      </c>
      <c r="R31" s="10">
        <f t="shared" si="6"/>
        <v>286.317</v>
      </c>
      <c r="S31" s="10">
        <v>254</v>
      </c>
      <c r="T31" s="7">
        <f t="shared" si="4"/>
        <v>0.8871286022136303</v>
      </c>
      <c r="U31" s="7">
        <f t="shared" si="8"/>
        <v>0.8871286022136303</v>
      </c>
      <c r="V31" s="30">
        <f t="shared" si="5"/>
        <v>30</v>
      </c>
      <c r="W31" s="9"/>
    </row>
    <row r="32" spans="1:23" ht="11.25">
      <c r="A32" s="91" t="s">
        <v>23</v>
      </c>
      <c r="B32" s="70" t="s">
        <v>216</v>
      </c>
      <c r="C32" s="18" t="s">
        <v>167</v>
      </c>
      <c r="D32" s="12">
        <v>2</v>
      </c>
      <c r="E32" s="12">
        <v>18.137</v>
      </c>
      <c r="F32" s="10">
        <f t="shared" si="0"/>
        <v>138.137</v>
      </c>
      <c r="G32" s="10">
        <v>119.5</v>
      </c>
      <c r="H32" s="7">
        <f t="shared" si="1"/>
        <v>0.8650832144899628</v>
      </c>
      <c r="I32" s="76">
        <v>52.202</v>
      </c>
      <c r="J32" s="10">
        <v>0</v>
      </c>
      <c r="K32" s="10">
        <v>52.202</v>
      </c>
      <c r="L32" s="10">
        <f t="shared" si="2"/>
        <v>52.202</v>
      </c>
      <c r="M32" s="10">
        <v>44.5</v>
      </c>
      <c r="N32" s="7">
        <f t="shared" si="3"/>
        <v>0.8524577602390714</v>
      </c>
      <c r="O32" s="18" t="s">
        <v>77</v>
      </c>
      <c r="P32" s="12">
        <v>4</v>
      </c>
      <c r="Q32" s="12">
        <v>46.491</v>
      </c>
      <c r="R32" s="10">
        <f t="shared" si="6"/>
        <v>286.491</v>
      </c>
      <c r="S32" s="10">
        <v>254</v>
      </c>
      <c r="T32" s="7">
        <f t="shared" si="4"/>
        <v>0.8865898056134399</v>
      </c>
      <c r="U32" s="7">
        <f t="shared" si="8"/>
        <v>0.8865898056134399</v>
      </c>
      <c r="V32" s="30">
        <f t="shared" si="5"/>
        <v>31</v>
      </c>
      <c r="W32" s="9"/>
    </row>
    <row r="33" spans="1:23" ht="11.25">
      <c r="A33" s="91" t="s">
        <v>96</v>
      </c>
      <c r="B33" s="71" t="s">
        <v>222</v>
      </c>
      <c r="C33" s="19" t="s">
        <v>152</v>
      </c>
      <c r="D33" s="19">
        <v>2</v>
      </c>
      <c r="E33" s="19">
        <v>16.774</v>
      </c>
      <c r="F33" s="12">
        <f t="shared" si="0"/>
        <v>136.774</v>
      </c>
      <c r="G33" s="12">
        <v>116</v>
      </c>
      <c r="H33" s="7">
        <f t="shared" si="1"/>
        <v>0.8481144077090675</v>
      </c>
      <c r="I33" s="18">
        <v>50.325</v>
      </c>
      <c r="J33" s="10">
        <v>0</v>
      </c>
      <c r="K33" s="10">
        <v>50.325</v>
      </c>
      <c r="L33" s="12">
        <f t="shared" si="2"/>
        <v>50.325</v>
      </c>
      <c r="M33" s="12">
        <v>44.5</v>
      </c>
      <c r="N33" s="7">
        <f t="shared" si="3"/>
        <v>0.8842523596621957</v>
      </c>
      <c r="O33" s="19" t="s">
        <v>200</v>
      </c>
      <c r="P33" s="19">
        <v>4</v>
      </c>
      <c r="Q33" s="19">
        <v>47.782</v>
      </c>
      <c r="R33" s="10">
        <f t="shared" si="6"/>
        <v>287.782</v>
      </c>
      <c r="S33" s="10">
        <v>250</v>
      </c>
      <c r="T33" s="7">
        <f t="shared" si="4"/>
        <v>0.8687131231279233</v>
      </c>
      <c r="U33" s="7">
        <f t="shared" si="8"/>
        <v>0.8842523596621957</v>
      </c>
      <c r="V33" s="77">
        <f t="shared" si="5"/>
        <v>32</v>
      </c>
      <c r="W33" s="9"/>
    </row>
    <row r="34" spans="1:23" ht="11.25">
      <c r="A34" s="91" t="s">
        <v>185</v>
      </c>
      <c r="B34" s="71" t="s">
        <v>221</v>
      </c>
      <c r="C34" s="18" t="s">
        <v>191</v>
      </c>
      <c r="D34" s="18">
        <v>3</v>
      </c>
      <c r="E34" s="18">
        <v>9.308</v>
      </c>
      <c r="F34" s="19">
        <f aca="true" t="shared" si="9" ref="F34:F61">SUM(D34*60,E34)</f>
        <v>189.308</v>
      </c>
      <c r="G34" s="19">
        <v>140</v>
      </c>
      <c r="H34" s="7">
        <f aca="true" t="shared" si="10" ref="H34:H65">G34/F34</f>
        <v>0.7395355716609969</v>
      </c>
      <c r="I34" s="73" t="s">
        <v>233</v>
      </c>
      <c r="J34" s="10">
        <v>1</v>
      </c>
      <c r="K34" s="10">
        <v>1.177</v>
      </c>
      <c r="L34" s="19">
        <f aca="true" t="shared" si="11" ref="L34:L65">SUM(J34*60,K34)</f>
        <v>61.177</v>
      </c>
      <c r="M34" s="19">
        <v>54</v>
      </c>
      <c r="N34" s="7">
        <f aca="true" t="shared" si="12" ref="N34:N65">M34/L34</f>
        <v>0.8826846690749791</v>
      </c>
      <c r="O34" s="18" t="s">
        <v>182</v>
      </c>
      <c r="P34" s="18"/>
      <c r="Q34" s="18"/>
      <c r="R34" s="19">
        <v>262</v>
      </c>
      <c r="S34" s="19">
        <v>262</v>
      </c>
      <c r="T34" s="7">
        <f aca="true" t="shared" si="13" ref="T34:T65">S34/R34</f>
        <v>1</v>
      </c>
      <c r="U34" s="7">
        <f>MAX(N34)</f>
        <v>0.8826846690749791</v>
      </c>
      <c r="V34" s="77">
        <f t="shared" si="5"/>
        <v>33</v>
      </c>
      <c r="W34" s="9"/>
    </row>
    <row r="35" spans="1:23" ht="11.25">
      <c r="A35" s="91" t="s">
        <v>204</v>
      </c>
      <c r="B35" s="70" t="s">
        <v>217</v>
      </c>
      <c r="C35" s="18" t="s">
        <v>168</v>
      </c>
      <c r="D35" s="12">
        <v>2</v>
      </c>
      <c r="E35" s="12">
        <v>21.123</v>
      </c>
      <c r="F35" s="10">
        <f t="shared" si="9"/>
        <v>141.123</v>
      </c>
      <c r="G35" s="10">
        <v>122.5</v>
      </c>
      <c r="H35" s="7">
        <f t="shared" si="10"/>
        <v>0.8680371023858621</v>
      </c>
      <c r="I35" s="19">
        <v>54.393</v>
      </c>
      <c r="J35" s="10">
        <v>0</v>
      </c>
      <c r="K35" s="10">
        <v>54.393</v>
      </c>
      <c r="L35" s="10">
        <f t="shared" si="11"/>
        <v>54.393</v>
      </c>
      <c r="M35" s="10">
        <v>44.5</v>
      </c>
      <c r="N35" s="7">
        <f t="shared" si="12"/>
        <v>0.8181199786737264</v>
      </c>
      <c r="O35" s="18" t="s">
        <v>120</v>
      </c>
      <c r="P35" s="12">
        <v>4</v>
      </c>
      <c r="Q35" s="12">
        <v>54.613</v>
      </c>
      <c r="R35" s="10">
        <f aca="true" t="shared" si="14" ref="R35:R44">SUM(P35*60,Q35)</f>
        <v>294.613</v>
      </c>
      <c r="S35" s="10">
        <v>260</v>
      </c>
      <c r="T35" s="7">
        <f t="shared" si="13"/>
        <v>0.882513670476184</v>
      </c>
      <c r="U35" s="7">
        <f aca="true" t="shared" si="15" ref="U35:U44">MAX(H35,N35,T35)</f>
        <v>0.882513670476184</v>
      </c>
      <c r="V35" s="30">
        <f t="shared" si="5"/>
        <v>34</v>
      </c>
      <c r="W35" s="9"/>
    </row>
    <row r="36" spans="1:22" s="9" customFormat="1" ht="11.25">
      <c r="A36" s="70" t="s">
        <v>109</v>
      </c>
      <c r="B36" s="70" t="s">
        <v>222</v>
      </c>
      <c r="C36" s="18" t="s">
        <v>169</v>
      </c>
      <c r="D36" s="12">
        <v>2</v>
      </c>
      <c r="E36" s="12">
        <v>26.781</v>
      </c>
      <c r="F36" s="10">
        <f t="shared" si="9"/>
        <v>146.781</v>
      </c>
      <c r="G36" s="10">
        <v>119.5</v>
      </c>
      <c r="H36" s="7">
        <f t="shared" si="10"/>
        <v>0.8141380696411661</v>
      </c>
      <c r="I36" s="76">
        <v>55.375</v>
      </c>
      <c r="J36" s="10">
        <v>0</v>
      </c>
      <c r="K36" s="10">
        <v>55.375</v>
      </c>
      <c r="L36" s="10">
        <f t="shared" si="11"/>
        <v>55.375</v>
      </c>
      <c r="M36" s="10">
        <v>44.5</v>
      </c>
      <c r="N36" s="7">
        <f t="shared" si="12"/>
        <v>0.8036117381489842</v>
      </c>
      <c r="O36" s="18" t="s">
        <v>119</v>
      </c>
      <c r="P36" s="12">
        <v>4</v>
      </c>
      <c r="Q36" s="12">
        <v>48.293</v>
      </c>
      <c r="R36" s="10">
        <f t="shared" si="14"/>
        <v>288.293</v>
      </c>
      <c r="S36" s="10">
        <v>254</v>
      </c>
      <c r="T36" s="7">
        <f t="shared" si="13"/>
        <v>0.8810481003701096</v>
      </c>
      <c r="U36" s="7">
        <f t="shared" si="15"/>
        <v>0.8810481003701096</v>
      </c>
      <c r="V36" s="30">
        <f t="shared" si="5"/>
        <v>35</v>
      </c>
    </row>
    <row r="37" spans="1:22" s="9" customFormat="1" ht="11.25">
      <c r="A37" s="91" t="s">
        <v>32</v>
      </c>
      <c r="B37" s="71" t="s">
        <v>216</v>
      </c>
      <c r="C37" s="18" t="s">
        <v>154</v>
      </c>
      <c r="D37" s="18">
        <v>2</v>
      </c>
      <c r="E37" s="18">
        <v>24.066</v>
      </c>
      <c r="F37" s="19">
        <f t="shared" si="9"/>
        <v>144.066</v>
      </c>
      <c r="G37" s="19">
        <v>118</v>
      </c>
      <c r="H37" s="7">
        <f t="shared" si="10"/>
        <v>0.8190690378021185</v>
      </c>
      <c r="I37" s="18">
        <v>51.765</v>
      </c>
      <c r="J37" s="10">
        <v>0</v>
      </c>
      <c r="K37" s="10">
        <v>51.765</v>
      </c>
      <c r="L37" s="19">
        <f t="shared" si="11"/>
        <v>51.765</v>
      </c>
      <c r="M37" s="19">
        <v>44.5</v>
      </c>
      <c r="N37" s="7">
        <f t="shared" si="12"/>
        <v>0.8596542065101903</v>
      </c>
      <c r="O37" s="18" t="s">
        <v>76</v>
      </c>
      <c r="P37" s="18">
        <v>5</v>
      </c>
      <c r="Q37" s="18">
        <v>4.76</v>
      </c>
      <c r="R37" s="15">
        <f t="shared" si="14"/>
        <v>304.76</v>
      </c>
      <c r="S37" s="15">
        <v>252</v>
      </c>
      <c r="T37" s="7">
        <f t="shared" si="13"/>
        <v>0.82688016800105</v>
      </c>
      <c r="U37" s="7">
        <f t="shared" si="15"/>
        <v>0.8596542065101903</v>
      </c>
      <c r="V37" s="77">
        <f t="shared" si="5"/>
        <v>36</v>
      </c>
    </row>
    <row r="38" spans="1:22" ht="11.25">
      <c r="A38" s="70" t="s">
        <v>226</v>
      </c>
      <c r="B38" s="70" t="s">
        <v>224</v>
      </c>
      <c r="C38" s="18" t="s">
        <v>193</v>
      </c>
      <c r="D38" s="12">
        <v>2</v>
      </c>
      <c r="E38" s="12">
        <v>25.012</v>
      </c>
      <c r="F38" s="10">
        <f t="shared" si="9"/>
        <v>145.012</v>
      </c>
      <c r="G38" s="10">
        <v>117.5</v>
      </c>
      <c r="H38" s="7">
        <f t="shared" si="10"/>
        <v>0.8102777701155767</v>
      </c>
      <c r="I38" s="76">
        <v>54.368</v>
      </c>
      <c r="J38" s="10">
        <v>0</v>
      </c>
      <c r="K38" s="10">
        <v>54.368</v>
      </c>
      <c r="L38" s="10">
        <f t="shared" si="11"/>
        <v>54.368</v>
      </c>
      <c r="M38" s="10">
        <v>44.5</v>
      </c>
      <c r="N38" s="7">
        <f t="shared" si="12"/>
        <v>0.8184961742201294</v>
      </c>
      <c r="O38" s="18" t="s">
        <v>80</v>
      </c>
      <c r="P38" s="12">
        <v>4</v>
      </c>
      <c r="Q38" s="12">
        <v>53.73</v>
      </c>
      <c r="R38" s="10">
        <f t="shared" si="14"/>
        <v>293.73</v>
      </c>
      <c r="S38" s="10">
        <v>252</v>
      </c>
      <c r="T38" s="7">
        <f t="shared" si="13"/>
        <v>0.8579307527321008</v>
      </c>
      <c r="U38" s="7">
        <f t="shared" si="15"/>
        <v>0.8579307527321008</v>
      </c>
      <c r="V38" s="30">
        <f t="shared" si="5"/>
        <v>37</v>
      </c>
    </row>
    <row r="39" spans="1:22" ht="11.25">
      <c r="A39" s="91" t="s">
        <v>13</v>
      </c>
      <c r="B39" s="70" t="s">
        <v>216</v>
      </c>
      <c r="C39" s="18" t="s">
        <v>144</v>
      </c>
      <c r="D39" s="12">
        <v>2</v>
      </c>
      <c r="E39" s="12">
        <v>10.561</v>
      </c>
      <c r="F39" s="10">
        <f t="shared" si="9"/>
        <v>130.561</v>
      </c>
      <c r="G39" s="10">
        <v>110</v>
      </c>
      <c r="H39" s="7">
        <f t="shared" si="10"/>
        <v>0.8425180566938059</v>
      </c>
      <c r="I39" s="76">
        <v>47.984</v>
      </c>
      <c r="J39" s="10">
        <v>0</v>
      </c>
      <c r="K39" s="10">
        <v>47.984</v>
      </c>
      <c r="L39" s="10">
        <f t="shared" si="11"/>
        <v>47.984</v>
      </c>
      <c r="M39" s="10">
        <v>38.5</v>
      </c>
      <c r="N39" s="7">
        <f t="shared" si="12"/>
        <v>0.8023507835945315</v>
      </c>
      <c r="O39" s="18" t="s">
        <v>70</v>
      </c>
      <c r="P39" s="12">
        <v>4</v>
      </c>
      <c r="Q39" s="12">
        <v>35.382</v>
      </c>
      <c r="R39" s="10">
        <f t="shared" si="14"/>
        <v>275.382</v>
      </c>
      <c r="S39" s="10">
        <v>236</v>
      </c>
      <c r="T39" s="7">
        <f t="shared" si="13"/>
        <v>0.8569913792477358</v>
      </c>
      <c r="U39" s="7">
        <f t="shared" si="15"/>
        <v>0.8569913792477358</v>
      </c>
      <c r="V39" s="30">
        <f t="shared" si="5"/>
        <v>38</v>
      </c>
    </row>
    <row r="40" spans="1:22" ht="11.25">
      <c r="A40" s="91" t="s">
        <v>7</v>
      </c>
      <c r="B40" s="70" t="s">
        <v>216</v>
      </c>
      <c r="C40" s="18" t="s">
        <v>138</v>
      </c>
      <c r="D40" s="12">
        <v>2</v>
      </c>
      <c r="E40" s="12">
        <v>2.02</v>
      </c>
      <c r="F40" s="10">
        <f t="shared" si="9"/>
        <v>122.02</v>
      </c>
      <c r="G40" s="10">
        <v>103</v>
      </c>
      <c r="H40" s="7">
        <f t="shared" si="10"/>
        <v>0.8441239141124406</v>
      </c>
      <c r="I40" s="76">
        <v>45.122</v>
      </c>
      <c r="J40" s="10">
        <v>0</v>
      </c>
      <c r="K40" s="10">
        <v>45.12</v>
      </c>
      <c r="L40" s="10">
        <f t="shared" si="11"/>
        <v>45.12</v>
      </c>
      <c r="M40" s="10">
        <v>38.5</v>
      </c>
      <c r="N40" s="7">
        <f t="shared" si="12"/>
        <v>0.8532801418439717</v>
      </c>
      <c r="O40" s="18" t="s">
        <v>69</v>
      </c>
      <c r="P40" s="12">
        <v>4</v>
      </c>
      <c r="Q40" s="12">
        <v>22.076</v>
      </c>
      <c r="R40" s="10">
        <f t="shared" si="14"/>
        <v>262.076</v>
      </c>
      <c r="S40" s="10">
        <v>224</v>
      </c>
      <c r="T40" s="7">
        <f t="shared" si="13"/>
        <v>0.8547138997847952</v>
      </c>
      <c r="U40" s="7">
        <f t="shared" si="15"/>
        <v>0.8547138997847952</v>
      </c>
      <c r="V40" s="30">
        <f t="shared" si="5"/>
        <v>39</v>
      </c>
    </row>
    <row r="41" spans="1:22" ht="11.25">
      <c r="A41" s="70" t="s">
        <v>89</v>
      </c>
      <c r="B41" s="70" t="s">
        <v>223</v>
      </c>
      <c r="C41" s="18" t="s">
        <v>141</v>
      </c>
      <c r="D41" s="12">
        <v>2</v>
      </c>
      <c r="E41" s="12">
        <v>14.819</v>
      </c>
      <c r="F41" s="10">
        <f t="shared" si="9"/>
        <v>134.819</v>
      </c>
      <c r="G41" s="10">
        <v>110</v>
      </c>
      <c r="H41" s="7">
        <f t="shared" si="10"/>
        <v>0.8159087368991018</v>
      </c>
      <c r="I41" s="76">
        <v>49.392</v>
      </c>
      <c r="J41" s="10">
        <v>0</v>
      </c>
      <c r="K41" s="10">
        <v>49.392</v>
      </c>
      <c r="L41" s="10">
        <f t="shared" si="11"/>
        <v>49.392</v>
      </c>
      <c r="M41" s="10">
        <v>38.5</v>
      </c>
      <c r="N41" s="7">
        <f t="shared" si="12"/>
        <v>0.7794784580498866</v>
      </c>
      <c r="O41" s="18" t="s">
        <v>91</v>
      </c>
      <c r="P41" s="12">
        <v>4</v>
      </c>
      <c r="Q41" s="12">
        <v>36.128</v>
      </c>
      <c r="R41" s="10">
        <f t="shared" si="14"/>
        <v>276.128</v>
      </c>
      <c r="S41" s="10">
        <v>236</v>
      </c>
      <c r="T41" s="7">
        <f t="shared" si="13"/>
        <v>0.8546760922470739</v>
      </c>
      <c r="U41" s="7">
        <f t="shared" si="15"/>
        <v>0.8546760922470739</v>
      </c>
      <c r="V41" s="30">
        <f t="shared" si="5"/>
        <v>40</v>
      </c>
    </row>
    <row r="42" spans="1:22" ht="11.25">
      <c r="A42" s="71" t="s">
        <v>100</v>
      </c>
      <c r="B42" s="71" t="s">
        <v>221</v>
      </c>
      <c r="C42" s="18" t="s">
        <v>153</v>
      </c>
      <c r="D42" s="18">
        <v>2</v>
      </c>
      <c r="E42" s="18">
        <v>27.64</v>
      </c>
      <c r="F42" s="19">
        <f t="shared" si="9"/>
        <v>147.64</v>
      </c>
      <c r="G42" s="19">
        <v>123</v>
      </c>
      <c r="H42" s="7">
        <f t="shared" si="10"/>
        <v>0.8331075589271201</v>
      </c>
      <c r="I42" s="18">
        <v>52.081</v>
      </c>
      <c r="J42" s="10">
        <v>0</v>
      </c>
      <c r="K42" s="10">
        <v>52.081</v>
      </c>
      <c r="L42" s="12">
        <f t="shared" si="11"/>
        <v>52.081</v>
      </c>
      <c r="M42" s="12">
        <v>44.5</v>
      </c>
      <c r="N42" s="7">
        <f t="shared" si="12"/>
        <v>0.8544382788348918</v>
      </c>
      <c r="O42" s="18" t="s">
        <v>106</v>
      </c>
      <c r="P42" s="18">
        <v>5</v>
      </c>
      <c r="Q42" s="18">
        <v>12.996</v>
      </c>
      <c r="R42" s="15">
        <f t="shared" si="14"/>
        <v>312.996</v>
      </c>
      <c r="S42" s="15">
        <v>258</v>
      </c>
      <c r="T42" s="7">
        <f t="shared" si="13"/>
        <v>0.8242916842387763</v>
      </c>
      <c r="U42" s="7">
        <f t="shared" si="15"/>
        <v>0.8544382788348918</v>
      </c>
      <c r="V42" s="77">
        <f t="shared" si="5"/>
        <v>41</v>
      </c>
    </row>
    <row r="43" spans="1:22" ht="11.25">
      <c r="A43" s="70" t="s">
        <v>90</v>
      </c>
      <c r="B43" s="70" t="s">
        <v>221</v>
      </c>
      <c r="C43" s="18" t="s">
        <v>145</v>
      </c>
      <c r="D43" s="12">
        <v>2</v>
      </c>
      <c r="E43" s="12">
        <v>16.885</v>
      </c>
      <c r="F43" s="10">
        <f t="shared" si="9"/>
        <v>136.885</v>
      </c>
      <c r="G43" s="10">
        <v>110</v>
      </c>
      <c r="H43" s="7">
        <f t="shared" si="10"/>
        <v>0.8035942579537568</v>
      </c>
      <c r="I43" s="76">
        <v>48.61</v>
      </c>
      <c r="J43" s="10">
        <v>0</v>
      </c>
      <c r="K43" s="10">
        <v>48.61</v>
      </c>
      <c r="L43" s="10">
        <f t="shared" si="11"/>
        <v>48.61</v>
      </c>
      <c r="M43" s="10">
        <v>38.5</v>
      </c>
      <c r="N43" s="7">
        <f t="shared" si="12"/>
        <v>0.7920181032709319</v>
      </c>
      <c r="O43" s="18" t="s">
        <v>92</v>
      </c>
      <c r="P43" s="12">
        <v>4</v>
      </c>
      <c r="Q43" s="12">
        <v>38.514</v>
      </c>
      <c r="R43" s="10">
        <f t="shared" si="14"/>
        <v>278.514</v>
      </c>
      <c r="S43" s="10">
        <v>236</v>
      </c>
      <c r="T43" s="7">
        <f t="shared" si="13"/>
        <v>0.8473541725012028</v>
      </c>
      <c r="U43" s="7">
        <f t="shared" si="15"/>
        <v>0.8473541725012028</v>
      </c>
      <c r="V43" s="30">
        <f t="shared" si="5"/>
        <v>42</v>
      </c>
    </row>
    <row r="44" spans="1:22" ht="11.25">
      <c r="A44" s="70" t="s">
        <v>12</v>
      </c>
      <c r="B44" s="70" t="s">
        <v>216</v>
      </c>
      <c r="C44" s="18" t="s">
        <v>142</v>
      </c>
      <c r="D44" s="12">
        <v>2</v>
      </c>
      <c r="E44" s="12">
        <v>15.261</v>
      </c>
      <c r="F44" s="10">
        <f t="shared" si="9"/>
        <v>135.261</v>
      </c>
      <c r="G44" s="10">
        <v>110</v>
      </c>
      <c r="H44" s="7">
        <f t="shared" si="10"/>
        <v>0.8132425458927555</v>
      </c>
      <c r="I44" s="76">
        <v>48.076</v>
      </c>
      <c r="J44" s="10">
        <v>0</v>
      </c>
      <c r="K44" s="10">
        <v>48.076</v>
      </c>
      <c r="L44" s="10">
        <f t="shared" si="11"/>
        <v>48.076</v>
      </c>
      <c r="M44" s="10">
        <v>38.5</v>
      </c>
      <c r="N44" s="7">
        <f t="shared" si="12"/>
        <v>0.8008153756552125</v>
      </c>
      <c r="O44" s="18" t="s">
        <v>71</v>
      </c>
      <c r="P44" s="12">
        <v>4</v>
      </c>
      <c r="Q44" s="12">
        <v>38.744</v>
      </c>
      <c r="R44" s="10">
        <f t="shared" si="14"/>
        <v>278.744</v>
      </c>
      <c r="S44" s="10">
        <v>236</v>
      </c>
      <c r="T44" s="7">
        <f t="shared" si="13"/>
        <v>0.846654995264472</v>
      </c>
      <c r="U44" s="7">
        <f t="shared" si="15"/>
        <v>0.846654995264472</v>
      </c>
      <c r="V44" s="30">
        <f t="shared" si="5"/>
        <v>43</v>
      </c>
    </row>
    <row r="45" spans="1:22" ht="11.25">
      <c r="A45" s="5" t="s">
        <v>171</v>
      </c>
      <c r="B45" s="5" t="s">
        <v>218</v>
      </c>
      <c r="C45" s="19" t="s">
        <v>172</v>
      </c>
      <c r="D45" s="10">
        <v>2</v>
      </c>
      <c r="E45" s="10">
        <v>13.18</v>
      </c>
      <c r="F45" s="10">
        <f t="shared" si="9"/>
        <v>133.18</v>
      </c>
      <c r="G45" s="10">
        <v>103</v>
      </c>
      <c r="H45" s="7">
        <f t="shared" si="10"/>
        <v>0.7733893978074785</v>
      </c>
      <c r="I45" s="76">
        <v>45.62</v>
      </c>
      <c r="J45" s="10">
        <v>0</v>
      </c>
      <c r="K45" s="10">
        <v>45.62</v>
      </c>
      <c r="L45" s="10">
        <f t="shared" si="11"/>
        <v>45.62</v>
      </c>
      <c r="M45" s="10">
        <v>38.5</v>
      </c>
      <c r="N45" s="7">
        <f t="shared" si="12"/>
        <v>0.8439281017097765</v>
      </c>
      <c r="O45" s="10" t="s">
        <v>182</v>
      </c>
      <c r="P45" s="10"/>
      <c r="Q45" s="10"/>
      <c r="R45" s="6"/>
      <c r="S45" s="10">
        <v>224</v>
      </c>
      <c r="T45" s="7" t="e">
        <f t="shared" si="13"/>
        <v>#DIV/0!</v>
      </c>
      <c r="U45" s="7">
        <f>MAX(H45,N45)</f>
        <v>0.8439281017097765</v>
      </c>
      <c r="V45" s="8">
        <f t="shared" si="5"/>
        <v>44</v>
      </c>
    </row>
    <row r="46" spans="1:22" ht="11.25">
      <c r="A46" s="71" t="s">
        <v>97</v>
      </c>
      <c r="B46" s="71" t="s">
        <v>223</v>
      </c>
      <c r="C46" s="18" t="s">
        <v>148</v>
      </c>
      <c r="D46" s="18">
        <v>2</v>
      </c>
      <c r="E46" s="18">
        <v>31.092</v>
      </c>
      <c r="F46" s="19">
        <f t="shared" si="9"/>
        <v>151.09199999999998</v>
      </c>
      <c r="G46" s="19">
        <v>118</v>
      </c>
      <c r="H46" s="7">
        <f t="shared" si="10"/>
        <v>0.7809811240833401</v>
      </c>
      <c r="I46" s="18">
        <v>52.955</v>
      </c>
      <c r="J46" s="10">
        <v>0</v>
      </c>
      <c r="K46" s="10">
        <v>52.955</v>
      </c>
      <c r="L46" s="12">
        <f t="shared" si="11"/>
        <v>52.955</v>
      </c>
      <c r="M46" s="12">
        <v>44.5</v>
      </c>
      <c r="N46" s="7">
        <f t="shared" si="12"/>
        <v>0.8403361344537815</v>
      </c>
      <c r="O46" s="18" t="s">
        <v>107</v>
      </c>
      <c r="P46" s="18">
        <v>5</v>
      </c>
      <c r="Q46" s="18">
        <v>19.468</v>
      </c>
      <c r="R46" s="15">
        <f>SUM(P46*60,Q46)</f>
        <v>319.468</v>
      </c>
      <c r="S46" s="15">
        <v>252</v>
      </c>
      <c r="T46" s="7">
        <f t="shared" si="13"/>
        <v>0.7888113989507556</v>
      </c>
      <c r="U46" s="7">
        <f>MAX(H46,N46,T46)</f>
        <v>0.8403361344537815</v>
      </c>
      <c r="V46" s="77">
        <f t="shared" si="5"/>
        <v>45</v>
      </c>
    </row>
    <row r="47" spans="1:22" ht="11.25">
      <c r="A47" s="71" t="s">
        <v>99</v>
      </c>
      <c r="B47" s="71" t="s">
        <v>218</v>
      </c>
      <c r="C47" s="18" t="s">
        <v>206</v>
      </c>
      <c r="D47" s="18">
        <v>2</v>
      </c>
      <c r="E47" s="18">
        <v>29.74</v>
      </c>
      <c r="F47" s="19">
        <f t="shared" si="9"/>
        <v>149.74</v>
      </c>
      <c r="G47" s="19">
        <v>118</v>
      </c>
      <c r="H47" s="7">
        <f t="shared" si="10"/>
        <v>0.7880325898223587</v>
      </c>
      <c r="I47" s="18">
        <v>52.993</v>
      </c>
      <c r="J47" s="10">
        <v>0</v>
      </c>
      <c r="K47" s="10">
        <v>52.993</v>
      </c>
      <c r="L47" s="12">
        <f t="shared" si="11"/>
        <v>52.993</v>
      </c>
      <c r="M47" s="12">
        <v>44.5</v>
      </c>
      <c r="N47" s="7">
        <f t="shared" si="12"/>
        <v>0.8397335497141132</v>
      </c>
      <c r="O47" s="18" t="s">
        <v>105</v>
      </c>
      <c r="P47" s="18">
        <v>5</v>
      </c>
      <c r="Q47" s="18">
        <v>8.814</v>
      </c>
      <c r="R47" s="15">
        <f>SUM(P47*60,Q47)</f>
        <v>308.814</v>
      </c>
      <c r="S47" s="15">
        <v>252</v>
      </c>
      <c r="T47" s="7">
        <f t="shared" si="13"/>
        <v>0.8160251802055606</v>
      </c>
      <c r="U47" s="7">
        <f>MAX(H47,N47,T47)</f>
        <v>0.8397335497141132</v>
      </c>
      <c r="V47" s="77">
        <f t="shared" si="5"/>
        <v>46</v>
      </c>
    </row>
    <row r="48" spans="1:22" ht="11.25">
      <c r="A48" s="70" t="s">
        <v>112</v>
      </c>
      <c r="B48" s="70" t="s">
        <v>222</v>
      </c>
      <c r="C48" s="18" t="s">
        <v>194</v>
      </c>
      <c r="D48" s="12">
        <v>2</v>
      </c>
      <c r="E48" s="12">
        <v>25.73</v>
      </c>
      <c r="F48" s="10">
        <f t="shared" si="9"/>
        <v>145.73</v>
      </c>
      <c r="G48" s="10">
        <v>117.5</v>
      </c>
      <c r="H48" s="7">
        <f t="shared" si="10"/>
        <v>0.8062855966513416</v>
      </c>
      <c r="I48" s="76">
        <v>58.981</v>
      </c>
      <c r="J48" s="10">
        <v>0</v>
      </c>
      <c r="K48" s="10">
        <v>58.981</v>
      </c>
      <c r="L48" s="10">
        <f t="shared" si="11"/>
        <v>58.981</v>
      </c>
      <c r="M48" s="10">
        <v>44.5</v>
      </c>
      <c r="N48" s="7">
        <f t="shared" si="12"/>
        <v>0.754480256353741</v>
      </c>
      <c r="O48" s="18" t="s">
        <v>121</v>
      </c>
      <c r="P48" s="12">
        <v>5</v>
      </c>
      <c r="Q48" s="12">
        <v>0.319</v>
      </c>
      <c r="R48" s="10">
        <f>SUM(P48*60,Q48)</f>
        <v>300.319</v>
      </c>
      <c r="S48" s="10">
        <v>252</v>
      </c>
      <c r="T48" s="7">
        <f t="shared" si="13"/>
        <v>0.8391077487604847</v>
      </c>
      <c r="U48" s="7">
        <f>MAX(H48,N48,T48)</f>
        <v>0.8391077487604847</v>
      </c>
      <c r="V48" s="30">
        <f t="shared" si="5"/>
        <v>47</v>
      </c>
    </row>
    <row r="49" spans="1:22" ht="11.25">
      <c r="A49" s="70" t="s">
        <v>88</v>
      </c>
      <c r="B49" s="70" t="s">
        <v>217</v>
      </c>
      <c r="C49" s="18" t="s">
        <v>140</v>
      </c>
      <c r="D49" s="12">
        <v>2</v>
      </c>
      <c r="E49" s="12">
        <v>12.141</v>
      </c>
      <c r="F49" s="10">
        <f t="shared" si="9"/>
        <v>132.141</v>
      </c>
      <c r="G49" s="10">
        <v>110</v>
      </c>
      <c r="H49" s="7">
        <f t="shared" si="10"/>
        <v>0.8324441316472556</v>
      </c>
      <c r="I49" s="76">
        <v>48.464</v>
      </c>
      <c r="J49" s="10">
        <v>0</v>
      </c>
      <c r="K49" s="10">
        <v>48.464</v>
      </c>
      <c r="L49" s="10">
        <f t="shared" si="11"/>
        <v>48.464</v>
      </c>
      <c r="M49" s="10">
        <v>38.5</v>
      </c>
      <c r="N49" s="7">
        <f t="shared" si="12"/>
        <v>0.794404093760317</v>
      </c>
      <c r="O49" s="18" t="s">
        <v>93</v>
      </c>
      <c r="P49" s="12">
        <v>4</v>
      </c>
      <c r="Q49" s="12">
        <v>41.364</v>
      </c>
      <c r="R49" s="10">
        <f>SUM(P49*60,Q49)</f>
        <v>281.364</v>
      </c>
      <c r="S49" s="10">
        <v>236</v>
      </c>
      <c r="T49" s="7">
        <f t="shared" si="13"/>
        <v>0.8387711292134034</v>
      </c>
      <c r="U49" s="7">
        <f>MAX(H49,N49,T49)</f>
        <v>0.8387711292134034</v>
      </c>
      <c r="V49" s="30">
        <f t="shared" si="5"/>
        <v>48</v>
      </c>
    </row>
    <row r="50" spans="1:22" ht="11.25">
      <c r="A50" s="70" t="s">
        <v>51</v>
      </c>
      <c r="B50" s="70" t="s">
        <v>216</v>
      </c>
      <c r="C50" s="18" t="s">
        <v>203</v>
      </c>
      <c r="D50" s="12">
        <v>2</v>
      </c>
      <c r="E50" s="12">
        <v>17.373</v>
      </c>
      <c r="F50" s="10">
        <f t="shared" si="9"/>
        <v>137.373</v>
      </c>
      <c r="G50" s="10">
        <v>110</v>
      </c>
      <c r="H50" s="7">
        <f t="shared" si="10"/>
        <v>0.8007395922051641</v>
      </c>
      <c r="I50" s="76">
        <v>50.126</v>
      </c>
      <c r="J50" s="10">
        <v>0</v>
      </c>
      <c r="K50" s="10">
        <v>50.126</v>
      </c>
      <c r="L50" s="10">
        <f t="shared" si="11"/>
        <v>50.126</v>
      </c>
      <c r="M50" s="10">
        <v>38.5</v>
      </c>
      <c r="N50" s="7">
        <f t="shared" si="12"/>
        <v>0.7680644775166581</v>
      </c>
      <c r="O50" s="18" t="s">
        <v>73</v>
      </c>
      <c r="P50" s="12">
        <v>4</v>
      </c>
      <c r="Q50" s="12">
        <v>45.34</v>
      </c>
      <c r="R50" s="10">
        <f>SUM(P50*60,Q50)</f>
        <v>285.34000000000003</v>
      </c>
      <c r="S50" s="10">
        <v>236</v>
      </c>
      <c r="T50" s="7">
        <f t="shared" si="13"/>
        <v>0.8270834793579588</v>
      </c>
      <c r="U50" s="7">
        <f>MAX(H50,N50,T50)</f>
        <v>0.8270834793579588</v>
      </c>
      <c r="V50" s="30">
        <f t="shared" si="5"/>
        <v>49</v>
      </c>
    </row>
    <row r="51" spans="1:22" ht="11.25">
      <c r="A51" s="71" t="s">
        <v>186</v>
      </c>
      <c r="B51" s="71" t="s">
        <v>221</v>
      </c>
      <c r="C51" s="18" t="s">
        <v>188</v>
      </c>
      <c r="D51" s="18">
        <v>3</v>
      </c>
      <c r="E51" s="18">
        <v>1.278</v>
      </c>
      <c r="F51" s="19">
        <f t="shared" si="9"/>
        <v>181.278</v>
      </c>
      <c r="G51" s="19">
        <v>140</v>
      </c>
      <c r="H51" s="7">
        <f t="shared" si="10"/>
        <v>0.7722944869206413</v>
      </c>
      <c r="I51" s="73" t="s">
        <v>234</v>
      </c>
      <c r="J51" s="10">
        <v>1</v>
      </c>
      <c r="K51" s="10">
        <v>5.509</v>
      </c>
      <c r="L51" s="19">
        <f t="shared" si="11"/>
        <v>65.509</v>
      </c>
      <c r="M51" s="19">
        <v>54</v>
      </c>
      <c r="N51" s="7">
        <f t="shared" si="12"/>
        <v>0.8243142163672167</v>
      </c>
      <c r="O51" s="18" t="s">
        <v>182</v>
      </c>
      <c r="P51" s="18"/>
      <c r="Q51" s="18"/>
      <c r="R51" s="19">
        <v>262</v>
      </c>
      <c r="S51" s="19">
        <v>262</v>
      </c>
      <c r="T51" s="7">
        <f t="shared" si="13"/>
        <v>1</v>
      </c>
      <c r="U51" s="7">
        <f>MAX(N51)</f>
        <v>0.8243142163672167</v>
      </c>
      <c r="V51" s="77">
        <f t="shared" si="5"/>
        <v>50</v>
      </c>
    </row>
    <row r="52" spans="1:22" ht="11.25">
      <c r="A52" s="70" t="s">
        <v>94</v>
      </c>
      <c r="B52" s="70" t="s">
        <v>220</v>
      </c>
      <c r="C52" s="18" t="s">
        <v>143</v>
      </c>
      <c r="D52" s="12">
        <v>2</v>
      </c>
      <c r="E52" s="12">
        <v>16.153</v>
      </c>
      <c r="F52" s="10">
        <f t="shared" si="9"/>
        <v>136.153</v>
      </c>
      <c r="G52" s="10">
        <v>108</v>
      </c>
      <c r="H52" s="7">
        <f t="shared" si="10"/>
        <v>0.793225268631613</v>
      </c>
      <c r="I52" s="76">
        <v>50.026</v>
      </c>
      <c r="J52" s="10">
        <v>0</v>
      </c>
      <c r="K52" s="10">
        <v>50.026</v>
      </c>
      <c r="L52" s="10">
        <f t="shared" si="11"/>
        <v>50.026</v>
      </c>
      <c r="M52" s="10">
        <v>38.5</v>
      </c>
      <c r="N52" s="7">
        <f t="shared" si="12"/>
        <v>0.769599808099788</v>
      </c>
      <c r="O52" s="18" t="s">
        <v>95</v>
      </c>
      <c r="P52" s="12">
        <v>4</v>
      </c>
      <c r="Q52" s="12">
        <v>43.12</v>
      </c>
      <c r="R52" s="10">
        <f>SUM(P52*60,Q52)</f>
        <v>283.12</v>
      </c>
      <c r="S52" s="10">
        <v>232</v>
      </c>
      <c r="T52" s="7">
        <f t="shared" si="13"/>
        <v>0.8194405199208816</v>
      </c>
      <c r="U52" s="7">
        <f>MAX(H52,N52,T52)</f>
        <v>0.8194405199208816</v>
      </c>
      <c r="V52" s="30">
        <f t="shared" si="5"/>
        <v>51</v>
      </c>
    </row>
    <row r="53" spans="1:22" ht="11.25">
      <c r="A53" s="70" t="s">
        <v>28</v>
      </c>
      <c r="B53" s="70" t="s">
        <v>216</v>
      </c>
      <c r="C53" s="12" t="s">
        <v>182</v>
      </c>
      <c r="D53" s="12"/>
      <c r="E53" s="12"/>
      <c r="F53" s="10">
        <f t="shared" si="9"/>
        <v>0</v>
      </c>
      <c r="G53" s="10">
        <v>122.5</v>
      </c>
      <c r="H53" s="7" t="e">
        <f t="shared" si="10"/>
        <v>#DIV/0!</v>
      </c>
      <c r="I53" s="73" t="s">
        <v>182</v>
      </c>
      <c r="J53" s="10"/>
      <c r="K53" s="10"/>
      <c r="L53" s="10">
        <f t="shared" si="11"/>
        <v>0</v>
      </c>
      <c r="M53" s="10">
        <v>44.5</v>
      </c>
      <c r="N53" s="7" t="e">
        <f t="shared" si="12"/>
        <v>#DIV/0!</v>
      </c>
      <c r="O53" s="18" t="s">
        <v>83</v>
      </c>
      <c r="P53" s="12">
        <v>5</v>
      </c>
      <c r="Q53" s="12">
        <v>17.681</v>
      </c>
      <c r="R53" s="10">
        <f>SUM(P53*60,Q53)</f>
        <v>317.681</v>
      </c>
      <c r="S53" s="10">
        <v>260</v>
      </c>
      <c r="T53" s="7">
        <f t="shared" si="13"/>
        <v>0.8184310676433277</v>
      </c>
      <c r="U53" s="7">
        <f>MAX(T53)</f>
        <v>0.8184310676433277</v>
      </c>
      <c r="V53" s="30">
        <f t="shared" si="5"/>
        <v>52</v>
      </c>
    </row>
    <row r="54" spans="1:22" ht="11.25">
      <c r="A54" s="70" t="s">
        <v>110</v>
      </c>
      <c r="B54" s="70" t="s">
        <v>224</v>
      </c>
      <c r="C54" s="18" t="s">
        <v>195</v>
      </c>
      <c r="D54" s="12">
        <v>2</v>
      </c>
      <c r="E54" s="12">
        <v>29.14</v>
      </c>
      <c r="F54" s="10">
        <f t="shared" si="9"/>
        <v>149.14</v>
      </c>
      <c r="G54" s="10">
        <v>119.5</v>
      </c>
      <c r="H54" s="7">
        <f t="shared" si="10"/>
        <v>0.801260560547137</v>
      </c>
      <c r="I54" s="76">
        <v>54.974</v>
      </c>
      <c r="J54" s="10">
        <v>0</v>
      </c>
      <c r="K54" s="10">
        <v>54.974</v>
      </c>
      <c r="L54" s="10">
        <f t="shared" si="11"/>
        <v>54.974</v>
      </c>
      <c r="M54" s="10">
        <v>44.5</v>
      </c>
      <c r="N54" s="7">
        <f t="shared" si="12"/>
        <v>0.8094735693236803</v>
      </c>
      <c r="O54" s="18" t="s">
        <v>122</v>
      </c>
      <c r="P54" s="12">
        <v>5</v>
      </c>
      <c r="Q54" s="12">
        <v>11.827</v>
      </c>
      <c r="R54" s="10">
        <f>SUM(P54*60,Q54)</f>
        <v>311.827</v>
      </c>
      <c r="S54" s="10">
        <v>254</v>
      </c>
      <c r="T54" s="7">
        <f t="shared" si="13"/>
        <v>0.8145542239767564</v>
      </c>
      <c r="U54" s="7">
        <f>MAX(H54,N54,T54)</f>
        <v>0.8145542239767564</v>
      </c>
      <c r="V54" s="30">
        <f t="shared" si="5"/>
        <v>53</v>
      </c>
    </row>
    <row r="55" spans="1:22" ht="11.25">
      <c r="A55" s="70" t="s">
        <v>111</v>
      </c>
      <c r="B55" s="70" t="s">
        <v>216</v>
      </c>
      <c r="C55" s="18" t="s">
        <v>170</v>
      </c>
      <c r="D55" s="12">
        <v>2</v>
      </c>
      <c r="E55" s="12">
        <v>38.993</v>
      </c>
      <c r="F55" s="12">
        <f t="shared" si="9"/>
        <v>158.993</v>
      </c>
      <c r="G55" s="12">
        <v>125.5</v>
      </c>
      <c r="H55" s="7">
        <f t="shared" si="10"/>
        <v>0.7893429270471027</v>
      </c>
      <c r="I55" s="19">
        <v>58.933</v>
      </c>
      <c r="J55" s="10">
        <v>0</v>
      </c>
      <c r="K55" s="10">
        <v>58.933</v>
      </c>
      <c r="L55" s="12">
        <f t="shared" si="11"/>
        <v>58.933</v>
      </c>
      <c r="M55" s="10">
        <v>44.5</v>
      </c>
      <c r="N55" s="7">
        <f t="shared" si="12"/>
        <v>0.7550947686355692</v>
      </c>
      <c r="O55" s="18" t="s">
        <v>123</v>
      </c>
      <c r="P55" s="12">
        <v>5</v>
      </c>
      <c r="Q55" s="12">
        <v>33.625</v>
      </c>
      <c r="R55" s="10">
        <f>SUM(P55*60,Q55)</f>
        <v>333.625</v>
      </c>
      <c r="S55" s="10">
        <v>264</v>
      </c>
      <c r="T55" s="7">
        <f t="shared" si="13"/>
        <v>0.7913076058448857</v>
      </c>
      <c r="U55" s="7">
        <f>MAX(H55,N55,T55)</f>
        <v>0.7913076058448857</v>
      </c>
      <c r="V55" s="30">
        <f t="shared" si="5"/>
        <v>54</v>
      </c>
    </row>
    <row r="56" spans="1:22" ht="11.25">
      <c r="A56" s="70" t="s">
        <v>14</v>
      </c>
      <c r="B56" s="70" t="s">
        <v>216</v>
      </c>
      <c r="C56" s="18" t="s">
        <v>146</v>
      </c>
      <c r="D56" s="12">
        <v>2</v>
      </c>
      <c r="E56" s="12">
        <v>22.185</v>
      </c>
      <c r="F56" s="10">
        <f t="shared" si="9"/>
        <v>142.185</v>
      </c>
      <c r="G56" s="10">
        <v>108</v>
      </c>
      <c r="H56" s="7">
        <f t="shared" si="10"/>
        <v>0.7595737947040827</v>
      </c>
      <c r="I56" s="76">
        <v>52.548</v>
      </c>
      <c r="J56" s="10">
        <v>0</v>
      </c>
      <c r="K56" s="10">
        <v>52.548</v>
      </c>
      <c r="L56" s="10">
        <f t="shared" si="11"/>
        <v>52.548</v>
      </c>
      <c r="M56" s="10">
        <v>38.5</v>
      </c>
      <c r="N56" s="7">
        <f t="shared" si="12"/>
        <v>0.7326634695897084</v>
      </c>
      <c r="O56" s="18" t="s">
        <v>74</v>
      </c>
      <c r="P56" s="12">
        <v>4</v>
      </c>
      <c r="Q56" s="12">
        <v>56.52</v>
      </c>
      <c r="R56" s="10">
        <f>SUM(P56*60,Q56)</f>
        <v>296.52</v>
      </c>
      <c r="S56" s="10">
        <v>232</v>
      </c>
      <c r="T56" s="7">
        <f t="shared" si="13"/>
        <v>0.7824092809928505</v>
      </c>
      <c r="U56" s="7">
        <f>MAX(H56,N56,T56)</f>
        <v>0.7824092809928505</v>
      </c>
      <c r="V56" s="30">
        <f t="shared" si="5"/>
        <v>55</v>
      </c>
    </row>
    <row r="57" spans="1:22" ht="11.25">
      <c r="A57" s="71" t="s">
        <v>183</v>
      </c>
      <c r="B57" s="71" t="s">
        <v>221</v>
      </c>
      <c r="C57" s="18" t="s">
        <v>189</v>
      </c>
      <c r="D57" s="18">
        <v>3</v>
      </c>
      <c r="E57" s="18">
        <v>24.1</v>
      </c>
      <c r="F57" s="19">
        <f t="shared" si="9"/>
        <v>204.1</v>
      </c>
      <c r="G57" s="19">
        <v>140</v>
      </c>
      <c r="H57" s="7">
        <f t="shared" si="10"/>
        <v>0.6859382655560999</v>
      </c>
      <c r="I57" s="73" t="s">
        <v>235</v>
      </c>
      <c r="J57" s="10">
        <v>1</v>
      </c>
      <c r="K57" s="10">
        <v>9.639</v>
      </c>
      <c r="L57" s="19">
        <f t="shared" si="11"/>
        <v>69.639</v>
      </c>
      <c r="M57" s="19">
        <v>54</v>
      </c>
      <c r="N57" s="7">
        <f t="shared" si="12"/>
        <v>0.7754275621419033</v>
      </c>
      <c r="O57" s="18" t="s">
        <v>182</v>
      </c>
      <c r="P57" s="18"/>
      <c r="Q57" s="18"/>
      <c r="R57" s="19">
        <v>262</v>
      </c>
      <c r="S57" s="19">
        <v>262</v>
      </c>
      <c r="T57" s="7">
        <f t="shared" si="13"/>
        <v>1</v>
      </c>
      <c r="U57" s="7">
        <f>MAX(N57)</f>
        <v>0.7754275621419033</v>
      </c>
      <c r="V57" s="77">
        <f t="shared" si="5"/>
        <v>56</v>
      </c>
    </row>
    <row r="58" spans="1:22" ht="11.25">
      <c r="A58" s="71" t="s">
        <v>101</v>
      </c>
      <c r="B58" s="71" t="s">
        <v>217</v>
      </c>
      <c r="C58" s="18" t="s">
        <v>155</v>
      </c>
      <c r="D58" s="18">
        <v>2</v>
      </c>
      <c r="E58" s="18">
        <v>46.81</v>
      </c>
      <c r="F58" s="19">
        <f t="shared" si="9"/>
        <v>166.81</v>
      </c>
      <c r="G58" s="19">
        <v>123</v>
      </c>
      <c r="H58" s="7">
        <f t="shared" si="10"/>
        <v>0.737365865355794</v>
      </c>
      <c r="I58" s="18">
        <v>58.793</v>
      </c>
      <c r="J58" s="10">
        <v>0</v>
      </c>
      <c r="K58" s="10">
        <v>58.793</v>
      </c>
      <c r="L58" s="12">
        <f t="shared" si="11"/>
        <v>58.793</v>
      </c>
      <c r="M58" s="12">
        <v>44.5</v>
      </c>
      <c r="N58" s="7">
        <f t="shared" si="12"/>
        <v>0.7568928273774089</v>
      </c>
      <c r="O58" s="18" t="s">
        <v>108</v>
      </c>
      <c r="P58" s="18">
        <v>5</v>
      </c>
      <c r="Q58" s="18">
        <v>37.97</v>
      </c>
      <c r="R58" s="15">
        <f>SUM(P58*60,Q58)</f>
        <v>337.97</v>
      </c>
      <c r="S58" s="15">
        <v>258</v>
      </c>
      <c r="T58" s="7">
        <f t="shared" si="13"/>
        <v>0.7633813652099298</v>
      </c>
      <c r="U58" s="7">
        <f>MAX(H58,N58,T58)</f>
        <v>0.7633813652099298</v>
      </c>
      <c r="V58" s="77">
        <f t="shared" si="5"/>
        <v>57</v>
      </c>
    </row>
    <row r="59" spans="1:22" ht="11.25">
      <c r="A59" s="70" t="s">
        <v>113</v>
      </c>
      <c r="B59" s="70" t="s">
        <v>220</v>
      </c>
      <c r="C59" s="18" t="s">
        <v>196</v>
      </c>
      <c r="D59" s="12">
        <v>2</v>
      </c>
      <c r="E59" s="12">
        <v>50.33</v>
      </c>
      <c r="F59" s="12">
        <f t="shared" si="9"/>
        <v>170.32999999999998</v>
      </c>
      <c r="G59" s="12">
        <v>122.5</v>
      </c>
      <c r="H59" s="7">
        <f t="shared" si="10"/>
        <v>0.719192156402278</v>
      </c>
      <c r="I59" s="19" t="s">
        <v>231</v>
      </c>
      <c r="J59" s="10">
        <v>1</v>
      </c>
      <c r="K59" s="10">
        <v>2.471</v>
      </c>
      <c r="L59" s="12">
        <f t="shared" si="11"/>
        <v>62.471000000000004</v>
      </c>
      <c r="M59" s="10">
        <v>44.5</v>
      </c>
      <c r="N59" s="7">
        <f t="shared" si="12"/>
        <v>0.7123305213619119</v>
      </c>
      <c r="O59" s="18" t="s">
        <v>124</v>
      </c>
      <c r="P59" s="12">
        <v>5</v>
      </c>
      <c r="Q59" s="12">
        <v>46.783</v>
      </c>
      <c r="R59" s="10">
        <f>SUM(P59*60,Q59)</f>
        <v>346.783</v>
      </c>
      <c r="S59" s="10">
        <v>260</v>
      </c>
      <c r="T59" s="7">
        <f t="shared" si="13"/>
        <v>0.7497484017382628</v>
      </c>
      <c r="U59" s="7">
        <f>MAX(H59,N59,T59)</f>
        <v>0.7497484017382628</v>
      </c>
      <c r="V59" s="30">
        <f t="shared" si="5"/>
        <v>58</v>
      </c>
    </row>
    <row r="60" spans="1:22" ht="11.25">
      <c r="A60" s="70" t="s">
        <v>34</v>
      </c>
      <c r="B60" s="70" t="s">
        <v>216</v>
      </c>
      <c r="C60" s="12" t="s">
        <v>182</v>
      </c>
      <c r="D60" s="12"/>
      <c r="E60" s="12"/>
      <c r="F60" s="10">
        <f t="shared" si="9"/>
        <v>0</v>
      </c>
      <c r="G60" s="10">
        <v>122.5</v>
      </c>
      <c r="H60" s="7" t="e">
        <f t="shared" si="10"/>
        <v>#DIV/0!</v>
      </c>
      <c r="I60" s="73" t="s">
        <v>182</v>
      </c>
      <c r="J60" s="10"/>
      <c r="K60" s="10"/>
      <c r="L60" s="10">
        <f t="shared" si="11"/>
        <v>0</v>
      </c>
      <c r="M60" s="10">
        <v>44.5</v>
      </c>
      <c r="N60" s="7" t="e">
        <f t="shared" si="12"/>
        <v>#DIV/0!</v>
      </c>
      <c r="O60" s="18" t="s">
        <v>125</v>
      </c>
      <c r="P60" s="12">
        <v>5</v>
      </c>
      <c r="Q60" s="12">
        <v>56.455</v>
      </c>
      <c r="R60" s="10">
        <f>SUM(P60*60,Q60)</f>
        <v>356.455</v>
      </c>
      <c r="S60" s="10">
        <v>260</v>
      </c>
      <c r="T60" s="7">
        <f t="shared" si="13"/>
        <v>0.729404833709725</v>
      </c>
      <c r="U60" s="7">
        <f>MAX(T60)</f>
        <v>0.729404833709725</v>
      </c>
      <c r="V60" s="30">
        <f t="shared" si="5"/>
        <v>59</v>
      </c>
    </row>
    <row r="61" spans="1:22" ht="11.25">
      <c r="A61" s="71" t="s">
        <v>102</v>
      </c>
      <c r="B61" s="71" t="s">
        <v>216</v>
      </c>
      <c r="C61" s="18" t="s">
        <v>156</v>
      </c>
      <c r="D61" s="18">
        <v>3</v>
      </c>
      <c r="E61" s="18">
        <v>0.328</v>
      </c>
      <c r="F61" s="19">
        <f t="shared" si="9"/>
        <v>180.328</v>
      </c>
      <c r="G61" s="19">
        <v>123</v>
      </c>
      <c r="H61" s="7">
        <f t="shared" si="10"/>
        <v>0.6820904130251542</v>
      </c>
      <c r="I61" s="18" t="s">
        <v>229</v>
      </c>
      <c r="J61" s="10">
        <v>1</v>
      </c>
      <c r="K61" s="10">
        <v>4.897</v>
      </c>
      <c r="L61" s="12">
        <f t="shared" si="11"/>
        <v>64.897</v>
      </c>
      <c r="M61" s="12">
        <v>44.5</v>
      </c>
      <c r="N61" s="7">
        <f t="shared" si="12"/>
        <v>0.6857019584880657</v>
      </c>
      <c r="O61" s="18" t="s">
        <v>201</v>
      </c>
      <c r="P61" s="18">
        <v>6</v>
      </c>
      <c r="Q61" s="18">
        <v>1.056</v>
      </c>
      <c r="R61" s="15">
        <f>SUM(P61*60,Q61)</f>
        <v>361.056</v>
      </c>
      <c r="S61" s="15">
        <v>258</v>
      </c>
      <c r="T61" s="7">
        <f t="shared" si="13"/>
        <v>0.714570592927413</v>
      </c>
      <c r="U61" s="7">
        <f>MAX(H61,N61,T61)</f>
        <v>0.714570592927413</v>
      </c>
      <c r="V61" s="77">
        <f t="shared" si="5"/>
        <v>60</v>
      </c>
    </row>
    <row r="62" spans="1:22" ht="11.25">
      <c r="A62" s="70" t="s">
        <v>212</v>
      </c>
      <c r="B62" s="70" t="s">
        <v>220</v>
      </c>
      <c r="C62" s="18" t="s">
        <v>182</v>
      </c>
      <c r="D62" s="12"/>
      <c r="E62" s="12"/>
      <c r="F62" s="10"/>
      <c r="G62" s="10">
        <v>122.5</v>
      </c>
      <c r="H62" s="7" t="e">
        <f t="shared" si="10"/>
        <v>#DIV/0!</v>
      </c>
      <c r="I62" s="19" t="s">
        <v>232</v>
      </c>
      <c r="J62" s="10">
        <v>1</v>
      </c>
      <c r="K62" s="10">
        <v>3.899</v>
      </c>
      <c r="L62" s="10">
        <f t="shared" si="11"/>
        <v>63.899</v>
      </c>
      <c r="M62" s="10">
        <v>44.5</v>
      </c>
      <c r="N62" s="7">
        <f t="shared" si="12"/>
        <v>0.6964115244370022</v>
      </c>
      <c r="O62" s="18" t="s">
        <v>182</v>
      </c>
      <c r="P62" s="12"/>
      <c r="Q62" s="12"/>
      <c r="R62" s="10"/>
      <c r="S62" s="10">
        <v>260</v>
      </c>
      <c r="T62" s="7" t="e">
        <f t="shared" si="13"/>
        <v>#DIV/0!</v>
      </c>
      <c r="U62" s="7">
        <f>MAX(N62)</f>
        <v>0.6964115244370022</v>
      </c>
      <c r="V62" s="30">
        <f t="shared" si="5"/>
        <v>61</v>
      </c>
    </row>
    <row r="63" spans="1:22" ht="11.25">
      <c r="A63" s="71" t="s">
        <v>15</v>
      </c>
      <c r="B63" s="71" t="s">
        <v>216</v>
      </c>
      <c r="C63" s="18" t="s">
        <v>147</v>
      </c>
      <c r="D63" s="12">
        <v>2</v>
      </c>
      <c r="E63" s="12">
        <v>47.539</v>
      </c>
      <c r="F63" s="10">
        <f>SUM(D63*60,E63)</f>
        <v>167.539</v>
      </c>
      <c r="G63" s="10">
        <v>110</v>
      </c>
      <c r="H63" s="7">
        <f t="shared" si="10"/>
        <v>0.6565635463981522</v>
      </c>
      <c r="I63" s="76">
        <v>1</v>
      </c>
      <c r="J63" s="10">
        <v>1</v>
      </c>
      <c r="K63" s="10">
        <v>1</v>
      </c>
      <c r="L63" s="10">
        <f t="shared" si="11"/>
        <v>61</v>
      </c>
      <c r="M63" s="10">
        <v>38.5</v>
      </c>
      <c r="N63" s="7">
        <f t="shared" si="12"/>
        <v>0.6311475409836066</v>
      </c>
      <c r="O63" s="18" t="s">
        <v>75</v>
      </c>
      <c r="P63" s="12">
        <v>5</v>
      </c>
      <c r="Q63" s="12">
        <v>40.66</v>
      </c>
      <c r="R63" s="10">
        <f>SUM(P63*60,Q63)</f>
        <v>340.65999999999997</v>
      </c>
      <c r="S63" s="10">
        <v>236</v>
      </c>
      <c r="T63" s="7">
        <f t="shared" si="13"/>
        <v>0.6927728526977045</v>
      </c>
      <c r="U63" s="7">
        <f>MAX(H63,N63,T63)</f>
        <v>0.6927728526977045</v>
      </c>
      <c r="V63" s="77">
        <f t="shared" si="5"/>
        <v>62</v>
      </c>
    </row>
    <row r="64" spans="1:22" ht="11.25">
      <c r="A64" s="71" t="s">
        <v>33</v>
      </c>
      <c r="B64" s="71" t="s">
        <v>216</v>
      </c>
      <c r="C64" s="18" t="s">
        <v>202</v>
      </c>
      <c r="D64" s="18">
        <v>3</v>
      </c>
      <c r="E64" s="18">
        <v>40.91</v>
      </c>
      <c r="F64" s="19">
        <f>SUM(D64*60,E64)</f>
        <v>220.91</v>
      </c>
      <c r="G64" s="19">
        <v>140</v>
      </c>
      <c r="H64" s="7">
        <f t="shared" si="10"/>
        <v>0.6337422479742881</v>
      </c>
      <c r="I64" s="73" t="s">
        <v>236</v>
      </c>
      <c r="J64" s="10">
        <v>1</v>
      </c>
      <c r="K64" s="10">
        <v>27.285</v>
      </c>
      <c r="L64" s="19">
        <f t="shared" si="11"/>
        <v>87.285</v>
      </c>
      <c r="M64" s="19">
        <v>54</v>
      </c>
      <c r="N64" s="7">
        <f t="shared" si="12"/>
        <v>0.6186630005155526</v>
      </c>
      <c r="O64" s="18" t="s">
        <v>182</v>
      </c>
      <c r="P64" s="18"/>
      <c r="Q64" s="18"/>
      <c r="R64" s="19">
        <v>262</v>
      </c>
      <c r="S64" s="19">
        <v>262</v>
      </c>
      <c r="T64" s="7">
        <f t="shared" si="13"/>
        <v>1</v>
      </c>
      <c r="U64" s="7">
        <f>MAX(N64)</f>
        <v>0.6186630005155526</v>
      </c>
      <c r="V64" s="77">
        <f t="shared" si="5"/>
        <v>63</v>
      </c>
    </row>
    <row r="65" spans="1:22" ht="11.25">
      <c r="A65" s="71" t="s">
        <v>34</v>
      </c>
      <c r="B65" s="71" t="s">
        <v>216</v>
      </c>
      <c r="C65" s="18" t="s">
        <v>190</v>
      </c>
      <c r="D65" s="18">
        <v>7</v>
      </c>
      <c r="E65" s="18">
        <v>10.776</v>
      </c>
      <c r="F65" s="19">
        <f>SUM(D65*60,E65)</f>
        <v>430.776</v>
      </c>
      <c r="G65" s="19">
        <v>140</v>
      </c>
      <c r="H65" s="7">
        <f t="shared" si="10"/>
        <v>0.3249948929373967</v>
      </c>
      <c r="I65" s="73" t="s">
        <v>237</v>
      </c>
      <c r="J65" s="10">
        <v>2</v>
      </c>
      <c r="K65" s="10">
        <v>13.377</v>
      </c>
      <c r="L65" s="19">
        <f t="shared" si="11"/>
        <v>133.377</v>
      </c>
      <c r="M65" s="19">
        <v>54</v>
      </c>
      <c r="N65" s="7">
        <f t="shared" si="12"/>
        <v>0.40486740592455966</v>
      </c>
      <c r="O65" s="18" t="s">
        <v>182</v>
      </c>
      <c r="P65" s="18"/>
      <c r="Q65" s="18"/>
      <c r="R65" s="19">
        <v>262</v>
      </c>
      <c r="S65" s="19">
        <v>262</v>
      </c>
      <c r="T65" s="7">
        <f t="shared" si="13"/>
        <v>1</v>
      </c>
      <c r="U65" s="7">
        <f>MAX(N65)</f>
        <v>0.40486740592455966</v>
      </c>
      <c r="V65" s="77">
        <f t="shared" si="5"/>
        <v>64</v>
      </c>
    </row>
    <row r="65517" ht="11.25">
      <c r="O65517" s="18" t="s">
        <v>182</v>
      </c>
    </row>
  </sheetData>
  <sheetProtection/>
  <printOptions/>
  <pageMargins left="0.16" right="0.13" top="0.38" bottom="0.28" header="0.3" footer="0.2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6.7109375" style="35" customWidth="1"/>
    <col min="2" max="2" width="20.7109375" style="0" customWidth="1"/>
  </cols>
  <sheetData>
    <row r="1" spans="1:7" s="41" customFormat="1" ht="15" customHeight="1">
      <c r="A1" s="36" t="s">
        <v>209</v>
      </c>
      <c r="B1" s="37" t="s">
        <v>0</v>
      </c>
      <c r="C1" s="38" t="s">
        <v>208</v>
      </c>
      <c r="D1" s="39" t="s">
        <v>2</v>
      </c>
      <c r="E1" s="39" t="s">
        <v>3</v>
      </c>
      <c r="F1" s="39" t="s">
        <v>4</v>
      </c>
      <c r="G1" s="40" t="s">
        <v>126</v>
      </c>
    </row>
    <row r="2" spans="1:7" s="41" customFormat="1" ht="15" customHeight="1">
      <c r="A2" s="36">
        <v>1</v>
      </c>
      <c r="B2" s="42" t="s">
        <v>114</v>
      </c>
      <c r="C2" s="43" t="s">
        <v>157</v>
      </c>
      <c r="D2" s="44">
        <v>2</v>
      </c>
      <c r="E2" s="44">
        <v>8.749</v>
      </c>
      <c r="F2" s="44">
        <f aca="true" t="shared" si="0" ref="F2:F33">SUM(D2*60,E2)</f>
        <v>128.749</v>
      </c>
      <c r="G2" s="40">
        <f>SUM(125.5/F2)</f>
        <v>0.9747648525425441</v>
      </c>
    </row>
    <row r="3" spans="1:7" s="41" customFormat="1" ht="15" customHeight="1">
      <c r="A3" s="36"/>
      <c r="B3" s="45" t="s">
        <v>114</v>
      </c>
      <c r="C3" s="46" t="s">
        <v>115</v>
      </c>
      <c r="D3" s="46">
        <v>4</v>
      </c>
      <c r="E3" s="46">
        <v>32.671</v>
      </c>
      <c r="F3" s="46">
        <f t="shared" si="0"/>
        <v>272.671</v>
      </c>
      <c r="G3" s="47">
        <f>SUM(264/F3)</f>
        <v>0.9681997718862659</v>
      </c>
    </row>
    <row r="4" spans="1:7" s="41" customFormat="1" ht="15" customHeight="1">
      <c r="A4" s="36">
        <v>2</v>
      </c>
      <c r="B4" s="42" t="s">
        <v>36</v>
      </c>
      <c r="C4" s="43" t="s">
        <v>37</v>
      </c>
      <c r="D4" s="44">
        <v>4</v>
      </c>
      <c r="E4" s="44">
        <v>2.466</v>
      </c>
      <c r="F4" s="48">
        <f t="shared" si="0"/>
        <v>242.466</v>
      </c>
      <c r="G4" s="40">
        <f>SUM(232/F4)</f>
        <v>0.9568351851393597</v>
      </c>
    </row>
    <row r="5" spans="1:7" s="41" customFormat="1" ht="15" customHeight="1">
      <c r="A5" s="36"/>
      <c r="B5" s="49" t="s">
        <v>36</v>
      </c>
      <c r="C5" s="50" t="s">
        <v>131</v>
      </c>
      <c r="D5" s="50">
        <v>1</v>
      </c>
      <c r="E5" s="50">
        <v>54.964</v>
      </c>
      <c r="F5" s="46">
        <f t="shared" si="0"/>
        <v>114.964</v>
      </c>
      <c r="G5" s="47">
        <f>SUM(108/F5)</f>
        <v>0.9394245155005045</v>
      </c>
    </row>
    <row r="6" spans="1:7" s="41" customFormat="1" ht="15" customHeight="1">
      <c r="A6" s="36">
        <v>3</v>
      </c>
      <c r="B6" s="42" t="s">
        <v>48</v>
      </c>
      <c r="C6" s="43" t="s">
        <v>127</v>
      </c>
      <c r="D6" s="44">
        <v>1</v>
      </c>
      <c r="E6" s="44">
        <v>51.808</v>
      </c>
      <c r="F6" s="48">
        <f t="shared" si="0"/>
        <v>111.80799999999999</v>
      </c>
      <c r="G6" s="40">
        <f>SUM(105/F6)</f>
        <v>0.9391099026903263</v>
      </c>
    </row>
    <row r="7" spans="1:7" s="41" customFormat="1" ht="15" customHeight="1">
      <c r="A7" s="36">
        <v>4</v>
      </c>
      <c r="B7" s="42" t="s">
        <v>60</v>
      </c>
      <c r="C7" s="43" t="s">
        <v>85</v>
      </c>
      <c r="D7" s="44">
        <v>4</v>
      </c>
      <c r="E7" s="44">
        <v>37.975</v>
      </c>
      <c r="F7" s="48">
        <f t="shared" si="0"/>
        <v>277.975</v>
      </c>
      <c r="G7" s="40">
        <f>SUM(260/F7)</f>
        <v>0.9353359115028329</v>
      </c>
    </row>
    <row r="8" spans="1:7" s="41" customFormat="1" ht="15" customHeight="1">
      <c r="A8" s="36">
        <v>5</v>
      </c>
      <c r="B8" s="42" t="s">
        <v>43</v>
      </c>
      <c r="C8" s="43" t="s">
        <v>44</v>
      </c>
      <c r="D8" s="44">
        <v>4</v>
      </c>
      <c r="E8" s="44">
        <v>2.97</v>
      </c>
      <c r="F8" s="39">
        <f t="shared" si="0"/>
        <v>242.97</v>
      </c>
      <c r="G8" s="40">
        <f>SUM(226/F8)</f>
        <v>0.9301559863357616</v>
      </c>
    </row>
    <row r="9" spans="1:7" s="41" customFormat="1" ht="15" customHeight="1">
      <c r="A9" s="36">
        <v>6</v>
      </c>
      <c r="B9" s="42" t="s">
        <v>63</v>
      </c>
      <c r="C9" s="43" t="s">
        <v>162</v>
      </c>
      <c r="D9" s="44">
        <v>2</v>
      </c>
      <c r="E9" s="44">
        <v>15.075</v>
      </c>
      <c r="F9" s="44">
        <f t="shared" si="0"/>
        <v>135.075</v>
      </c>
      <c r="G9" s="40">
        <f>SUM(125.5/F9)</f>
        <v>0.9291134554876921</v>
      </c>
    </row>
    <row r="10" spans="1:7" s="41" customFormat="1" ht="15" customHeight="1">
      <c r="A10" s="36"/>
      <c r="B10" s="49" t="s">
        <v>63</v>
      </c>
      <c r="C10" s="50" t="s">
        <v>116</v>
      </c>
      <c r="D10" s="50">
        <v>4</v>
      </c>
      <c r="E10" s="50">
        <v>44.223</v>
      </c>
      <c r="F10" s="46">
        <f t="shared" si="0"/>
        <v>284.223</v>
      </c>
      <c r="G10" s="47">
        <f>SUM(264/F10)</f>
        <v>0.9288481227768336</v>
      </c>
    </row>
    <row r="11" spans="1:7" s="41" customFormat="1" ht="15" customHeight="1">
      <c r="A11" s="36">
        <v>7</v>
      </c>
      <c r="B11" s="42" t="s">
        <v>9</v>
      </c>
      <c r="C11" s="43" t="s">
        <v>35</v>
      </c>
      <c r="D11" s="44">
        <v>4</v>
      </c>
      <c r="E11" s="44">
        <v>10.498</v>
      </c>
      <c r="F11" s="48">
        <f t="shared" si="0"/>
        <v>250.498</v>
      </c>
      <c r="G11" s="40">
        <f>SUM(232/F11)</f>
        <v>0.926155099042707</v>
      </c>
    </row>
    <row r="12" spans="1:7" s="41" customFormat="1" ht="15" customHeight="1">
      <c r="A12" s="36">
        <v>8</v>
      </c>
      <c r="B12" s="42" t="s">
        <v>59</v>
      </c>
      <c r="C12" s="43" t="s">
        <v>86</v>
      </c>
      <c r="D12" s="44">
        <v>4</v>
      </c>
      <c r="E12" s="44">
        <v>41.427</v>
      </c>
      <c r="F12" s="48">
        <f t="shared" si="0"/>
        <v>281.427</v>
      </c>
      <c r="G12" s="40">
        <f>SUM(260/F12)</f>
        <v>0.9238630266463416</v>
      </c>
    </row>
    <row r="13" spans="1:7" s="41" customFormat="1" ht="15" customHeight="1">
      <c r="A13" s="36"/>
      <c r="B13" s="49" t="s">
        <v>43</v>
      </c>
      <c r="C13" s="50" t="s">
        <v>129</v>
      </c>
      <c r="D13" s="50">
        <v>1</v>
      </c>
      <c r="E13" s="50">
        <v>53.776</v>
      </c>
      <c r="F13" s="46">
        <f t="shared" si="0"/>
        <v>113.77600000000001</v>
      </c>
      <c r="G13" s="47">
        <f>SUM(105/F13)</f>
        <v>0.922865982280973</v>
      </c>
    </row>
    <row r="14" spans="1:7" s="41" customFormat="1" ht="15" customHeight="1">
      <c r="A14" s="36">
        <v>9</v>
      </c>
      <c r="B14" s="51" t="s">
        <v>38</v>
      </c>
      <c r="C14" s="52" t="s">
        <v>42</v>
      </c>
      <c r="D14" s="48">
        <v>4</v>
      </c>
      <c r="E14" s="48">
        <v>3.08</v>
      </c>
      <c r="F14" s="39">
        <f t="shared" si="0"/>
        <v>243.08</v>
      </c>
      <c r="G14" s="40">
        <f>SUM(224/F14)</f>
        <v>0.9215073226921178</v>
      </c>
    </row>
    <row r="15" spans="1:7" s="41" customFormat="1" ht="15" customHeight="1">
      <c r="A15" s="36">
        <v>10</v>
      </c>
      <c r="B15" s="51" t="s">
        <v>49</v>
      </c>
      <c r="C15" s="52" t="s">
        <v>50</v>
      </c>
      <c r="D15" s="48">
        <v>4</v>
      </c>
      <c r="E15" s="48">
        <v>4.154</v>
      </c>
      <c r="F15" s="39">
        <f t="shared" si="0"/>
        <v>244.154</v>
      </c>
      <c r="G15" s="40">
        <f>SUM(224/F15)</f>
        <v>0.9174537382144057</v>
      </c>
    </row>
    <row r="16" spans="1:7" s="41" customFormat="1" ht="15" customHeight="1">
      <c r="A16" s="36">
        <v>11</v>
      </c>
      <c r="B16" s="42" t="s">
        <v>56</v>
      </c>
      <c r="C16" s="43" t="s">
        <v>84</v>
      </c>
      <c r="D16" s="44">
        <v>4</v>
      </c>
      <c r="E16" s="44">
        <v>34.707</v>
      </c>
      <c r="F16" s="48">
        <f t="shared" si="0"/>
        <v>274.707</v>
      </c>
      <c r="G16" s="40">
        <f>SUM(252/F16)</f>
        <v>0.9173410215247518</v>
      </c>
    </row>
    <row r="17" spans="1:7" s="41" customFormat="1" ht="15" customHeight="1">
      <c r="A17" s="36">
        <v>12</v>
      </c>
      <c r="B17" s="42" t="s">
        <v>178</v>
      </c>
      <c r="C17" s="43" t="s">
        <v>179</v>
      </c>
      <c r="D17" s="44">
        <v>2</v>
      </c>
      <c r="E17" s="44">
        <v>13.859</v>
      </c>
      <c r="F17" s="48">
        <f t="shared" si="0"/>
        <v>133.859</v>
      </c>
      <c r="G17" s="40">
        <f>SUM(122.5/F17)</f>
        <v>0.9151420524581836</v>
      </c>
    </row>
    <row r="18" spans="1:7" s="41" customFormat="1" ht="15" customHeight="1">
      <c r="A18" s="36"/>
      <c r="B18" s="45" t="s">
        <v>49</v>
      </c>
      <c r="C18" s="46" t="s">
        <v>128</v>
      </c>
      <c r="D18" s="46">
        <v>1</v>
      </c>
      <c r="E18" s="46">
        <v>52.888</v>
      </c>
      <c r="F18" s="46">
        <f t="shared" si="0"/>
        <v>112.888</v>
      </c>
      <c r="G18" s="47">
        <f>SUM(103/F18)</f>
        <v>0.9124087591240876</v>
      </c>
    </row>
    <row r="19" spans="1:7" s="41" customFormat="1" ht="15" customHeight="1">
      <c r="A19" s="36">
        <v>13</v>
      </c>
      <c r="B19" s="53" t="s">
        <v>61</v>
      </c>
      <c r="C19" s="43" t="s">
        <v>117</v>
      </c>
      <c r="D19" s="44">
        <v>4</v>
      </c>
      <c r="E19" s="44">
        <v>46.251</v>
      </c>
      <c r="F19" s="48">
        <f t="shared" si="0"/>
        <v>286.251</v>
      </c>
      <c r="G19" s="40">
        <f>SUM(260/F19)</f>
        <v>0.9082937701527681</v>
      </c>
    </row>
    <row r="20" spans="1:7" s="41" customFormat="1" ht="15" customHeight="1">
      <c r="A20" s="36">
        <v>14</v>
      </c>
      <c r="B20" s="42" t="s">
        <v>176</v>
      </c>
      <c r="C20" s="43" t="s">
        <v>177</v>
      </c>
      <c r="D20" s="44">
        <v>2</v>
      </c>
      <c r="E20" s="44">
        <v>11.687</v>
      </c>
      <c r="F20" s="48">
        <f t="shared" si="0"/>
        <v>131.687</v>
      </c>
      <c r="G20" s="40">
        <f>SUM(119.5/F20)</f>
        <v>0.9074547981197839</v>
      </c>
    </row>
    <row r="21" spans="1:7" s="41" customFormat="1" ht="15" customHeight="1">
      <c r="A21" s="36"/>
      <c r="B21" s="49" t="s">
        <v>48</v>
      </c>
      <c r="C21" s="50" t="s">
        <v>205</v>
      </c>
      <c r="D21" s="50">
        <v>4</v>
      </c>
      <c r="E21" s="50">
        <v>9.198</v>
      </c>
      <c r="F21" s="54">
        <f t="shared" si="0"/>
        <v>249.198</v>
      </c>
      <c r="G21" s="47">
        <f>SUM(226/F21)</f>
        <v>0.9069093652437018</v>
      </c>
    </row>
    <row r="22" spans="1:7" s="41" customFormat="1" ht="15" customHeight="1">
      <c r="A22" s="36">
        <v>15</v>
      </c>
      <c r="B22" s="42" t="s">
        <v>54</v>
      </c>
      <c r="C22" s="43" t="s">
        <v>199</v>
      </c>
      <c r="D22" s="44">
        <v>4</v>
      </c>
      <c r="E22" s="44">
        <v>9.308</v>
      </c>
      <c r="F22" s="39">
        <f t="shared" si="0"/>
        <v>249.308</v>
      </c>
      <c r="G22" s="40">
        <f>SUM(226/F22)</f>
        <v>0.906509217514079</v>
      </c>
    </row>
    <row r="23" spans="1:7" s="41" customFormat="1" ht="15" customHeight="1">
      <c r="A23" s="36"/>
      <c r="B23" s="49" t="s">
        <v>59</v>
      </c>
      <c r="C23" s="50" t="s">
        <v>163</v>
      </c>
      <c r="D23" s="50">
        <v>2</v>
      </c>
      <c r="E23" s="50">
        <v>15.241</v>
      </c>
      <c r="F23" s="46">
        <f t="shared" si="0"/>
        <v>135.24099999999999</v>
      </c>
      <c r="G23" s="47">
        <f>SUM(122.5/F23)</f>
        <v>0.905790403797665</v>
      </c>
    </row>
    <row r="24" spans="1:7" s="41" customFormat="1" ht="15" customHeight="1">
      <c r="A24" s="36"/>
      <c r="B24" s="49" t="s">
        <v>60</v>
      </c>
      <c r="C24" s="50" t="s">
        <v>159</v>
      </c>
      <c r="D24" s="50">
        <v>2</v>
      </c>
      <c r="E24" s="50">
        <v>15.435</v>
      </c>
      <c r="F24" s="46">
        <f t="shared" si="0"/>
        <v>135.435</v>
      </c>
      <c r="G24" s="47">
        <f>SUM(122.5/F24)</f>
        <v>0.904492930187913</v>
      </c>
    </row>
    <row r="25" spans="1:7" s="41" customFormat="1" ht="15" customHeight="1">
      <c r="A25" s="36"/>
      <c r="B25" s="49" t="s">
        <v>61</v>
      </c>
      <c r="C25" s="50" t="s">
        <v>160</v>
      </c>
      <c r="D25" s="50">
        <v>2</v>
      </c>
      <c r="E25" s="50">
        <v>15.481</v>
      </c>
      <c r="F25" s="46">
        <f t="shared" si="0"/>
        <v>135.481</v>
      </c>
      <c r="G25" s="47">
        <f>SUM(122.5/F25)</f>
        <v>0.9041858267949011</v>
      </c>
    </row>
    <row r="26" spans="1:7" s="41" customFormat="1" ht="15" customHeight="1">
      <c r="A26" s="36"/>
      <c r="B26" s="49" t="s">
        <v>9</v>
      </c>
      <c r="C26" s="50" t="s">
        <v>136</v>
      </c>
      <c r="D26" s="50">
        <v>1</v>
      </c>
      <c r="E26" s="50">
        <v>59.761</v>
      </c>
      <c r="F26" s="46">
        <f t="shared" si="0"/>
        <v>119.761</v>
      </c>
      <c r="G26" s="47">
        <f>SUM(108/F26)</f>
        <v>0.9017960771870642</v>
      </c>
    </row>
    <row r="27" spans="1:7" s="41" customFormat="1" ht="15" customHeight="1">
      <c r="A27" s="36">
        <v>19</v>
      </c>
      <c r="B27" s="51" t="s">
        <v>52</v>
      </c>
      <c r="C27" s="52" t="s">
        <v>47</v>
      </c>
      <c r="D27" s="48">
        <v>4</v>
      </c>
      <c r="E27" s="48">
        <v>8.408</v>
      </c>
      <c r="F27" s="39">
        <f t="shared" si="0"/>
        <v>248.408</v>
      </c>
      <c r="G27" s="40">
        <f>SUM(224/F27)</f>
        <v>0.9017422949341407</v>
      </c>
    </row>
    <row r="28" spans="1:7" s="41" customFormat="1" ht="15" customHeight="1">
      <c r="A28" s="36">
        <v>20</v>
      </c>
      <c r="B28" s="42" t="s">
        <v>55</v>
      </c>
      <c r="C28" s="43" t="s">
        <v>67</v>
      </c>
      <c r="D28" s="44">
        <v>4</v>
      </c>
      <c r="E28" s="44">
        <v>17.36</v>
      </c>
      <c r="F28" s="48">
        <f t="shared" si="0"/>
        <v>257.36</v>
      </c>
      <c r="G28" s="40">
        <f>SUM(232/F28)</f>
        <v>0.9014609884986011</v>
      </c>
    </row>
    <row r="29" spans="1:7" s="41" customFormat="1" ht="15" customHeight="1">
      <c r="A29" s="36">
        <v>21</v>
      </c>
      <c r="B29" s="42" t="s">
        <v>62</v>
      </c>
      <c r="C29" s="43" t="s">
        <v>79</v>
      </c>
      <c r="D29" s="44">
        <v>4</v>
      </c>
      <c r="E29" s="44">
        <v>48.425</v>
      </c>
      <c r="F29" s="48">
        <f t="shared" si="0"/>
        <v>288.425</v>
      </c>
      <c r="G29" s="40">
        <f>SUM(260/F29)</f>
        <v>0.9014475166854468</v>
      </c>
    </row>
    <row r="30" spans="1:7" s="41" customFormat="1" ht="15" customHeight="1">
      <c r="A30" s="36">
        <v>22</v>
      </c>
      <c r="B30" s="51" t="s">
        <v>45</v>
      </c>
      <c r="C30" s="52" t="s">
        <v>130</v>
      </c>
      <c r="D30" s="48">
        <v>1</v>
      </c>
      <c r="E30" s="48">
        <v>54.304</v>
      </c>
      <c r="F30" s="48">
        <f t="shared" si="0"/>
        <v>114.304</v>
      </c>
      <c r="G30" s="40">
        <f>SUM(103/F30)</f>
        <v>0.9011058230683091</v>
      </c>
    </row>
    <row r="31" spans="1:7" s="41" customFormat="1" ht="15" customHeight="1">
      <c r="A31" s="36">
        <v>23</v>
      </c>
      <c r="B31" s="42" t="s">
        <v>10</v>
      </c>
      <c r="C31" s="43" t="s">
        <v>68</v>
      </c>
      <c r="D31" s="44">
        <v>4</v>
      </c>
      <c r="E31" s="44">
        <v>17.854</v>
      </c>
      <c r="F31" s="48">
        <f t="shared" si="0"/>
        <v>257.854</v>
      </c>
      <c r="G31" s="40">
        <f>SUM(232/F31)</f>
        <v>0.8997339579762191</v>
      </c>
    </row>
    <row r="32" spans="1:7" s="41" customFormat="1" ht="15" customHeight="1">
      <c r="A32" s="36"/>
      <c r="B32" s="49" t="s">
        <v>56</v>
      </c>
      <c r="C32" s="50" t="s">
        <v>158</v>
      </c>
      <c r="D32" s="50">
        <v>2</v>
      </c>
      <c r="E32" s="50">
        <v>10.889</v>
      </c>
      <c r="F32" s="46">
        <f t="shared" si="0"/>
        <v>130.889</v>
      </c>
      <c r="G32" s="47">
        <f>SUM(117.5/F32)</f>
        <v>0.8977072175660291</v>
      </c>
    </row>
    <row r="33" spans="1:7" s="41" customFormat="1" ht="15" customHeight="1">
      <c r="A33" s="36">
        <v>24</v>
      </c>
      <c r="B33" s="51" t="s">
        <v>53</v>
      </c>
      <c r="C33" s="52" t="s">
        <v>132</v>
      </c>
      <c r="D33" s="48">
        <v>1</v>
      </c>
      <c r="E33" s="48">
        <v>54.974</v>
      </c>
      <c r="F33" s="48">
        <f t="shared" si="0"/>
        <v>114.97399999999999</v>
      </c>
      <c r="G33" s="40">
        <f>SUM(103/F33)</f>
        <v>0.8958547149790388</v>
      </c>
    </row>
    <row r="34" spans="1:7" s="41" customFormat="1" ht="15" customHeight="1">
      <c r="A34" s="36"/>
      <c r="B34" s="45" t="s">
        <v>52</v>
      </c>
      <c r="C34" s="46" t="s">
        <v>133</v>
      </c>
      <c r="D34" s="46">
        <v>1</v>
      </c>
      <c r="E34" s="46">
        <v>55.064</v>
      </c>
      <c r="F34" s="46">
        <f aca="true" t="shared" si="1" ref="F34:F65">SUM(D34*60,E34)</f>
        <v>115.064</v>
      </c>
      <c r="G34" s="47">
        <f>SUM(103/F34)</f>
        <v>0.8951540012514775</v>
      </c>
    </row>
    <row r="35" spans="1:7" s="41" customFormat="1" ht="15" customHeight="1">
      <c r="A35" s="36">
        <v>25</v>
      </c>
      <c r="B35" s="42" t="s">
        <v>174</v>
      </c>
      <c r="C35" s="43" t="s">
        <v>175</v>
      </c>
      <c r="D35" s="44">
        <v>2</v>
      </c>
      <c r="E35" s="44">
        <v>11.827</v>
      </c>
      <c r="F35" s="48">
        <f t="shared" si="1"/>
        <v>131.827</v>
      </c>
      <c r="G35" s="40">
        <f>SUM(117.5/F35)</f>
        <v>0.8913196841314753</v>
      </c>
    </row>
    <row r="36" spans="1:7" s="41" customFormat="1" ht="15" customHeight="1">
      <c r="A36" s="36"/>
      <c r="B36" s="49" t="s">
        <v>54</v>
      </c>
      <c r="C36" s="50" t="s">
        <v>135</v>
      </c>
      <c r="D36" s="50">
        <v>1</v>
      </c>
      <c r="E36" s="50">
        <v>58.066</v>
      </c>
      <c r="F36" s="46">
        <f t="shared" si="1"/>
        <v>118.066</v>
      </c>
      <c r="G36" s="47">
        <f>SUM(105/F36)</f>
        <v>0.8893330848847255</v>
      </c>
    </row>
    <row r="37" spans="1:7" s="41" customFormat="1" ht="15" customHeight="1">
      <c r="A37" s="36">
        <v>26</v>
      </c>
      <c r="B37" s="42" t="s">
        <v>81</v>
      </c>
      <c r="C37" s="43" t="s">
        <v>82</v>
      </c>
      <c r="D37" s="44">
        <v>4</v>
      </c>
      <c r="E37" s="44">
        <v>56.977</v>
      </c>
      <c r="F37" s="48">
        <f t="shared" si="1"/>
        <v>296.977</v>
      </c>
      <c r="G37" s="40">
        <f>SUM(264/F37)</f>
        <v>0.8889577307333565</v>
      </c>
    </row>
    <row r="38" spans="1:7" s="41" customFormat="1" ht="15" customHeight="1">
      <c r="A38" s="36">
        <v>27</v>
      </c>
      <c r="B38" s="42" t="s">
        <v>57</v>
      </c>
      <c r="C38" s="43" t="s">
        <v>87</v>
      </c>
      <c r="D38" s="44">
        <v>4</v>
      </c>
      <c r="E38" s="44">
        <v>43.575</v>
      </c>
      <c r="F38" s="48">
        <f t="shared" si="1"/>
        <v>283.575</v>
      </c>
      <c r="G38" s="40">
        <f>SUM(252/F38)</f>
        <v>0.8886537952922507</v>
      </c>
    </row>
    <row r="39" spans="1:7" s="41" customFormat="1" ht="15" customHeight="1">
      <c r="A39" s="36"/>
      <c r="B39" s="49" t="s">
        <v>62</v>
      </c>
      <c r="C39" s="50" t="s">
        <v>166</v>
      </c>
      <c r="D39" s="50">
        <v>2</v>
      </c>
      <c r="E39" s="50">
        <v>18.017</v>
      </c>
      <c r="F39" s="46">
        <f t="shared" si="1"/>
        <v>138.017</v>
      </c>
      <c r="G39" s="47">
        <f>SUM(122.5/F39)</f>
        <v>0.8875718208626474</v>
      </c>
    </row>
    <row r="40" spans="1:7" s="41" customFormat="1" ht="15" customHeight="1">
      <c r="A40" s="36">
        <v>28</v>
      </c>
      <c r="B40" s="42" t="s">
        <v>24</v>
      </c>
      <c r="C40" s="43" t="s">
        <v>118</v>
      </c>
      <c r="D40" s="44">
        <v>4</v>
      </c>
      <c r="E40" s="44">
        <v>46.317</v>
      </c>
      <c r="F40" s="48">
        <f t="shared" si="1"/>
        <v>286.317</v>
      </c>
      <c r="G40" s="40">
        <f>SUM(254/F40)</f>
        <v>0.8871286022136303</v>
      </c>
    </row>
    <row r="41" spans="1:7" s="41" customFormat="1" ht="15" customHeight="1">
      <c r="A41" s="36">
        <v>29</v>
      </c>
      <c r="B41" s="42" t="s">
        <v>23</v>
      </c>
      <c r="C41" s="43" t="s">
        <v>77</v>
      </c>
      <c r="D41" s="44">
        <v>4</v>
      </c>
      <c r="E41" s="44">
        <v>46.491</v>
      </c>
      <c r="F41" s="48">
        <f t="shared" si="1"/>
        <v>286.491</v>
      </c>
      <c r="G41" s="40">
        <f>SUM(254/F41)</f>
        <v>0.8865898056134399</v>
      </c>
    </row>
    <row r="42" spans="1:7" s="41" customFormat="1" ht="15" customHeight="1">
      <c r="A42" s="36"/>
      <c r="B42" s="49" t="s">
        <v>55</v>
      </c>
      <c r="C42" s="50" t="s">
        <v>137</v>
      </c>
      <c r="D42" s="50">
        <v>2</v>
      </c>
      <c r="E42" s="50">
        <v>1.825</v>
      </c>
      <c r="F42" s="46">
        <f t="shared" si="1"/>
        <v>121.825</v>
      </c>
      <c r="G42" s="47">
        <f>SUM(108/F42)</f>
        <v>0.8865175456597578</v>
      </c>
    </row>
    <row r="43" spans="1:7" s="41" customFormat="1" ht="15" customHeight="1">
      <c r="A43" s="36">
        <v>30</v>
      </c>
      <c r="B43" s="42" t="s">
        <v>180</v>
      </c>
      <c r="C43" s="43" t="s">
        <v>181</v>
      </c>
      <c r="D43" s="44">
        <v>2</v>
      </c>
      <c r="E43" s="44">
        <v>18.481</v>
      </c>
      <c r="F43" s="48">
        <f t="shared" si="1"/>
        <v>138.481</v>
      </c>
      <c r="G43" s="40">
        <f>SUM(122.5/F43)</f>
        <v>0.8845978870747612</v>
      </c>
    </row>
    <row r="44" spans="1:7" s="41" customFormat="1" ht="15" customHeight="1">
      <c r="A44" s="36"/>
      <c r="B44" s="45" t="s">
        <v>53</v>
      </c>
      <c r="C44" s="46" t="s">
        <v>72</v>
      </c>
      <c r="D44" s="46">
        <v>4</v>
      </c>
      <c r="E44" s="46">
        <v>13.598</v>
      </c>
      <c r="F44" s="54">
        <f t="shared" si="1"/>
        <v>253.598</v>
      </c>
      <c r="G44" s="47">
        <f>SUM(224/F44)</f>
        <v>0.8832877230892988</v>
      </c>
    </row>
    <row r="45" spans="1:7" s="41" customFormat="1" ht="15" customHeight="1">
      <c r="A45" s="36"/>
      <c r="B45" s="45" t="s">
        <v>38</v>
      </c>
      <c r="C45" s="46" t="s">
        <v>134</v>
      </c>
      <c r="D45" s="46">
        <v>1</v>
      </c>
      <c r="E45" s="46">
        <v>56.616</v>
      </c>
      <c r="F45" s="46">
        <f t="shared" si="1"/>
        <v>116.616</v>
      </c>
      <c r="G45" s="47">
        <f>SUM(103/F45)</f>
        <v>0.883240721684846</v>
      </c>
    </row>
    <row r="46" spans="1:7" s="41" customFormat="1" ht="15" customHeight="1">
      <c r="A46" s="36">
        <v>31</v>
      </c>
      <c r="B46" s="42" t="s">
        <v>204</v>
      </c>
      <c r="C46" s="43" t="s">
        <v>120</v>
      </c>
      <c r="D46" s="44">
        <v>4</v>
      </c>
      <c r="E46" s="44">
        <v>54.613</v>
      </c>
      <c r="F46" s="48">
        <f t="shared" si="1"/>
        <v>294.613</v>
      </c>
      <c r="G46" s="40">
        <f>SUM(260/F46)</f>
        <v>0.882513670476184</v>
      </c>
    </row>
    <row r="47" spans="1:7" s="41" customFormat="1" ht="15" customHeight="1">
      <c r="A47" s="36">
        <v>32</v>
      </c>
      <c r="B47" s="42" t="s">
        <v>109</v>
      </c>
      <c r="C47" s="43" t="s">
        <v>119</v>
      </c>
      <c r="D47" s="44">
        <v>4</v>
      </c>
      <c r="E47" s="44">
        <v>48.293</v>
      </c>
      <c r="F47" s="48">
        <f t="shared" si="1"/>
        <v>288.293</v>
      </c>
      <c r="G47" s="40">
        <f>SUM(254/F47)</f>
        <v>0.8810481003701096</v>
      </c>
    </row>
    <row r="48" spans="1:7" s="41" customFormat="1" ht="15" customHeight="1">
      <c r="A48" s="36"/>
      <c r="B48" s="49" t="s">
        <v>24</v>
      </c>
      <c r="C48" s="50" t="s">
        <v>164</v>
      </c>
      <c r="D48" s="50">
        <v>2</v>
      </c>
      <c r="E48" s="50">
        <v>16.493</v>
      </c>
      <c r="F48" s="46">
        <f t="shared" si="1"/>
        <v>136.493</v>
      </c>
      <c r="G48" s="47">
        <f>SUM(119.5/F48)</f>
        <v>0.8755027730359799</v>
      </c>
    </row>
    <row r="49" spans="1:7" s="41" customFormat="1" ht="15" customHeight="1">
      <c r="A49" s="36">
        <v>33</v>
      </c>
      <c r="B49" s="42" t="s">
        <v>19</v>
      </c>
      <c r="C49" s="43" t="s">
        <v>78</v>
      </c>
      <c r="D49" s="44">
        <v>4</v>
      </c>
      <c r="E49" s="44">
        <v>48.075</v>
      </c>
      <c r="F49" s="48">
        <f t="shared" si="1"/>
        <v>288.075</v>
      </c>
      <c r="G49" s="40">
        <f>SUM(252/F49)</f>
        <v>0.8747721947409529</v>
      </c>
    </row>
    <row r="50" spans="1:7" s="41" customFormat="1" ht="15" customHeight="1">
      <c r="A50" s="36"/>
      <c r="B50" s="49" t="s">
        <v>81</v>
      </c>
      <c r="C50" s="50" t="s">
        <v>192</v>
      </c>
      <c r="D50" s="50">
        <v>2</v>
      </c>
      <c r="E50" s="50">
        <v>23.698</v>
      </c>
      <c r="F50" s="50">
        <f t="shared" si="1"/>
        <v>143.698</v>
      </c>
      <c r="G50" s="47">
        <f>SUM(125.5/F50)</f>
        <v>0.8733594065331458</v>
      </c>
    </row>
    <row r="51" spans="1:7" s="41" customFormat="1" ht="15" customHeight="1">
      <c r="A51" s="36"/>
      <c r="B51" s="45" t="s">
        <v>45</v>
      </c>
      <c r="C51" s="46" t="s">
        <v>46</v>
      </c>
      <c r="D51" s="46">
        <v>4</v>
      </c>
      <c r="E51" s="46">
        <v>16.592</v>
      </c>
      <c r="F51" s="54">
        <f t="shared" si="1"/>
        <v>256.592</v>
      </c>
      <c r="G51" s="47">
        <f>SUM(224/F51)</f>
        <v>0.8729812309035356</v>
      </c>
    </row>
    <row r="52" spans="1:7" s="41" customFormat="1" ht="15" customHeight="1">
      <c r="A52" s="36" t="s">
        <v>210</v>
      </c>
      <c r="B52" s="55" t="s">
        <v>150</v>
      </c>
      <c r="C52" s="43" t="s">
        <v>103</v>
      </c>
      <c r="D52" s="56">
        <v>4</v>
      </c>
      <c r="E52" s="56">
        <v>49.122</v>
      </c>
      <c r="F52" s="57">
        <f t="shared" si="1"/>
        <v>289.122</v>
      </c>
      <c r="G52" s="58">
        <f>SUM(252/F52)</f>
        <v>0.8716043746238612</v>
      </c>
    </row>
    <row r="53" spans="1:7" s="41" customFormat="1" ht="15" customHeight="1">
      <c r="A53" s="36">
        <v>35</v>
      </c>
      <c r="B53" s="59" t="s">
        <v>96</v>
      </c>
      <c r="C53" s="60" t="s">
        <v>200</v>
      </c>
      <c r="D53" s="57">
        <v>4</v>
      </c>
      <c r="E53" s="57">
        <v>47.782</v>
      </c>
      <c r="F53" s="48">
        <f t="shared" si="1"/>
        <v>287.782</v>
      </c>
      <c r="G53" s="58">
        <f>SUM(250/F53)</f>
        <v>0.8687131231279233</v>
      </c>
    </row>
    <row r="54" spans="1:7" s="41" customFormat="1" ht="15" customHeight="1">
      <c r="A54" s="36"/>
      <c r="B54" s="49" t="s">
        <v>204</v>
      </c>
      <c r="C54" s="50" t="s">
        <v>168</v>
      </c>
      <c r="D54" s="50">
        <v>2</v>
      </c>
      <c r="E54" s="50">
        <v>21.123</v>
      </c>
      <c r="F54" s="46">
        <f t="shared" si="1"/>
        <v>141.123</v>
      </c>
      <c r="G54" s="47">
        <f>SUM(122.5/F54)</f>
        <v>0.8680371023858621</v>
      </c>
    </row>
    <row r="55" spans="1:7" s="41" customFormat="1" ht="15" customHeight="1">
      <c r="A55" s="36"/>
      <c r="B55" s="49" t="s">
        <v>23</v>
      </c>
      <c r="C55" s="50" t="s">
        <v>167</v>
      </c>
      <c r="D55" s="50">
        <v>2</v>
      </c>
      <c r="E55" s="50">
        <v>18.137</v>
      </c>
      <c r="F55" s="46">
        <f t="shared" si="1"/>
        <v>138.137</v>
      </c>
      <c r="G55" s="47">
        <f>SUM(119.5/F55)</f>
        <v>0.8650832144899628</v>
      </c>
    </row>
    <row r="56" spans="1:7" s="41" customFormat="1" ht="15" customHeight="1">
      <c r="A56" s="36"/>
      <c r="B56" s="49" t="s">
        <v>57</v>
      </c>
      <c r="C56" s="50" t="s">
        <v>161</v>
      </c>
      <c r="D56" s="50">
        <v>2</v>
      </c>
      <c r="E56" s="50">
        <v>16.003</v>
      </c>
      <c r="F56" s="46">
        <f t="shared" si="1"/>
        <v>136.003</v>
      </c>
      <c r="G56" s="47">
        <f>SUM(117.5/F56)</f>
        <v>0.8639515304809454</v>
      </c>
    </row>
    <row r="57" spans="1:7" s="41" customFormat="1" ht="15" customHeight="1">
      <c r="A57" s="36"/>
      <c r="B57" s="49" t="s">
        <v>10</v>
      </c>
      <c r="C57" s="50" t="s">
        <v>139</v>
      </c>
      <c r="D57" s="50">
        <v>2</v>
      </c>
      <c r="E57" s="50">
        <v>5.247</v>
      </c>
      <c r="F57" s="46">
        <f t="shared" si="1"/>
        <v>125.247</v>
      </c>
      <c r="G57" s="47">
        <f>SUM(108/F57)</f>
        <v>0.8622961029006683</v>
      </c>
    </row>
    <row r="58" spans="1:7" s="41" customFormat="1" ht="15" customHeight="1">
      <c r="A58" s="36"/>
      <c r="B58" s="49" t="s">
        <v>19</v>
      </c>
      <c r="C58" s="50" t="s">
        <v>165</v>
      </c>
      <c r="D58" s="50">
        <v>2</v>
      </c>
      <c r="E58" s="50">
        <v>16.887</v>
      </c>
      <c r="F58" s="46">
        <f t="shared" si="1"/>
        <v>136.887</v>
      </c>
      <c r="G58" s="47">
        <f>SUM(117.5/F58)</f>
        <v>0.8583722340324501</v>
      </c>
    </row>
    <row r="59" spans="1:7" s="41" customFormat="1" ht="15" customHeight="1">
      <c r="A59" s="36">
        <v>36</v>
      </c>
      <c r="B59" s="42" t="s">
        <v>58</v>
      </c>
      <c r="C59" s="43" t="s">
        <v>80</v>
      </c>
      <c r="D59" s="44">
        <v>4</v>
      </c>
      <c r="E59" s="44">
        <v>53.73</v>
      </c>
      <c r="F59" s="48">
        <f t="shared" si="1"/>
        <v>293.73</v>
      </c>
      <c r="G59" s="40">
        <f>SUM(252/F59)</f>
        <v>0.8579307527321008</v>
      </c>
    </row>
    <row r="60" spans="1:7" s="41" customFormat="1" ht="15" customHeight="1">
      <c r="A60" s="36">
        <v>37</v>
      </c>
      <c r="B60" s="42" t="s">
        <v>13</v>
      </c>
      <c r="C60" s="43" t="s">
        <v>70</v>
      </c>
      <c r="D60" s="44">
        <v>4</v>
      </c>
      <c r="E60" s="44">
        <v>35.382</v>
      </c>
      <c r="F60" s="48">
        <f t="shared" si="1"/>
        <v>275.382</v>
      </c>
      <c r="G60" s="40">
        <f>SUM(236/F60)</f>
        <v>0.8569913792477358</v>
      </c>
    </row>
    <row r="61" spans="1:7" s="41" customFormat="1" ht="15" customHeight="1">
      <c r="A61" s="36">
        <v>38</v>
      </c>
      <c r="B61" s="42" t="s">
        <v>7</v>
      </c>
      <c r="C61" s="43" t="s">
        <v>69</v>
      </c>
      <c r="D61" s="44">
        <v>4</v>
      </c>
      <c r="E61" s="44">
        <v>22.076</v>
      </c>
      <c r="F61" s="48">
        <f t="shared" si="1"/>
        <v>262.076</v>
      </c>
      <c r="G61" s="40">
        <f>SUM(224/F61)</f>
        <v>0.8547138997847952</v>
      </c>
    </row>
    <row r="62" spans="1:7" s="41" customFormat="1" ht="15" customHeight="1">
      <c r="A62" s="36">
        <v>39</v>
      </c>
      <c r="B62" s="42" t="s">
        <v>89</v>
      </c>
      <c r="C62" s="43" t="s">
        <v>91</v>
      </c>
      <c r="D62" s="44">
        <v>4</v>
      </c>
      <c r="E62" s="44">
        <v>36.128</v>
      </c>
      <c r="F62" s="48">
        <f t="shared" si="1"/>
        <v>276.128</v>
      </c>
      <c r="G62" s="40">
        <f>SUM(236/F62)</f>
        <v>0.8546760922470739</v>
      </c>
    </row>
    <row r="63" spans="1:7" s="63" customFormat="1" ht="15" customHeight="1">
      <c r="A63" s="61"/>
      <c r="B63" s="49" t="s">
        <v>150</v>
      </c>
      <c r="C63" s="50" t="s">
        <v>151</v>
      </c>
      <c r="D63" s="50">
        <v>2</v>
      </c>
      <c r="E63" s="50">
        <v>18.43</v>
      </c>
      <c r="F63" s="46">
        <f t="shared" si="1"/>
        <v>138.43</v>
      </c>
      <c r="G63" s="47">
        <f>SUM(118/F63)</f>
        <v>0.85241638373185</v>
      </c>
    </row>
    <row r="64" spans="1:7" s="63" customFormat="1" ht="15" customHeight="1">
      <c r="A64" s="61"/>
      <c r="B64" s="45" t="s">
        <v>96</v>
      </c>
      <c r="C64" s="46" t="s">
        <v>152</v>
      </c>
      <c r="D64" s="46">
        <v>2</v>
      </c>
      <c r="E64" s="46">
        <v>16.774</v>
      </c>
      <c r="F64" s="50">
        <f t="shared" si="1"/>
        <v>136.774</v>
      </c>
      <c r="G64" s="47">
        <f>SUM(116/F64)</f>
        <v>0.8481144077090675</v>
      </c>
    </row>
    <row r="65" spans="1:7" s="63" customFormat="1" ht="15" customHeight="1">
      <c r="A65" s="61">
        <v>40</v>
      </c>
      <c r="B65" s="42" t="s">
        <v>90</v>
      </c>
      <c r="C65" s="43" t="s">
        <v>92</v>
      </c>
      <c r="D65" s="44">
        <v>4</v>
      </c>
      <c r="E65" s="44">
        <v>38.514</v>
      </c>
      <c r="F65" s="48">
        <f t="shared" si="1"/>
        <v>278.514</v>
      </c>
      <c r="G65" s="40">
        <f>SUM(236/F65)</f>
        <v>0.8473541725012028</v>
      </c>
    </row>
    <row r="66" spans="1:7" s="63" customFormat="1" ht="15" customHeight="1">
      <c r="A66" s="61">
        <v>41</v>
      </c>
      <c r="B66" s="42" t="s">
        <v>12</v>
      </c>
      <c r="C66" s="43" t="s">
        <v>71</v>
      </c>
      <c r="D66" s="44">
        <v>4</v>
      </c>
      <c r="E66" s="44">
        <v>38.744</v>
      </c>
      <c r="F66" s="48">
        <f aca="true" t="shared" si="2" ref="F66:F97">SUM(D66*60,E66)</f>
        <v>278.744</v>
      </c>
      <c r="G66" s="40">
        <f>SUM(236/F66)</f>
        <v>0.846654995264472</v>
      </c>
    </row>
    <row r="67" spans="1:7" s="63" customFormat="1" ht="15" customHeight="1">
      <c r="A67" s="61"/>
      <c r="B67" s="49" t="s">
        <v>7</v>
      </c>
      <c r="C67" s="50" t="s">
        <v>138</v>
      </c>
      <c r="D67" s="50">
        <v>2</v>
      </c>
      <c r="E67" s="50">
        <v>2.02</v>
      </c>
      <c r="F67" s="46">
        <f t="shared" si="2"/>
        <v>122.02</v>
      </c>
      <c r="G67" s="47">
        <f>SUM(103/F67)</f>
        <v>0.8441239141124406</v>
      </c>
    </row>
    <row r="68" spans="1:7" s="63" customFormat="1" ht="15" customHeight="1">
      <c r="A68" s="61">
        <v>42</v>
      </c>
      <c r="B68" s="55" t="s">
        <v>98</v>
      </c>
      <c r="C68" s="43" t="s">
        <v>149</v>
      </c>
      <c r="D68" s="56">
        <v>2</v>
      </c>
      <c r="E68" s="56">
        <v>19.878</v>
      </c>
      <c r="F68" s="62">
        <f t="shared" si="2"/>
        <v>139.878</v>
      </c>
      <c r="G68" s="58">
        <f>SUM(118/F68)</f>
        <v>0.8435922732667039</v>
      </c>
    </row>
    <row r="69" spans="1:7" s="65" customFormat="1" ht="15" customHeight="1">
      <c r="A69" s="64"/>
      <c r="B69" s="49" t="s">
        <v>13</v>
      </c>
      <c r="C69" s="50" t="s">
        <v>144</v>
      </c>
      <c r="D69" s="50">
        <v>2</v>
      </c>
      <c r="E69" s="50">
        <v>10.561</v>
      </c>
      <c r="F69" s="46">
        <f t="shared" si="2"/>
        <v>130.561</v>
      </c>
      <c r="G69" s="47">
        <f>SUM(110/F69)</f>
        <v>0.8425180566938059</v>
      </c>
    </row>
    <row r="70" spans="1:7" s="65" customFormat="1" ht="15" customHeight="1">
      <c r="A70" s="64"/>
      <c r="B70" s="49" t="s">
        <v>98</v>
      </c>
      <c r="C70" s="50" t="s">
        <v>104</v>
      </c>
      <c r="D70" s="50">
        <v>5</v>
      </c>
      <c r="E70" s="50">
        <v>0.296</v>
      </c>
      <c r="F70" s="54">
        <f t="shared" si="2"/>
        <v>300.296</v>
      </c>
      <c r="G70" s="47">
        <f>SUM(252/F70)</f>
        <v>0.8391720169432827</v>
      </c>
    </row>
    <row r="71" spans="1:7" s="65" customFormat="1" ht="15" customHeight="1">
      <c r="A71" s="64">
        <v>43</v>
      </c>
      <c r="B71" s="42" t="s">
        <v>112</v>
      </c>
      <c r="C71" s="43" t="s">
        <v>121</v>
      </c>
      <c r="D71" s="44">
        <v>5</v>
      </c>
      <c r="E71" s="44">
        <v>0.319</v>
      </c>
      <c r="F71" s="48">
        <f t="shared" si="2"/>
        <v>300.319</v>
      </c>
      <c r="G71" s="40">
        <f>SUM(252/F71)</f>
        <v>0.8391077487604847</v>
      </c>
    </row>
    <row r="72" spans="1:7" s="65" customFormat="1" ht="15" customHeight="1">
      <c r="A72" s="64">
        <v>44</v>
      </c>
      <c r="B72" s="42" t="s">
        <v>88</v>
      </c>
      <c r="C72" s="43" t="s">
        <v>93</v>
      </c>
      <c r="D72" s="44">
        <v>4</v>
      </c>
      <c r="E72" s="44">
        <v>41.364</v>
      </c>
      <c r="F72" s="48">
        <f t="shared" si="2"/>
        <v>281.364</v>
      </c>
      <c r="G72" s="40">
        <f>SUM(236/F72)</f>
        <v>0.8387711292134034</v>
      </c>
    </row>
    <row r="73" spans="1:7" s="65" customFormat="1" ht="15" customHeight="1">
      <c r="A73" s="64"/>
      <c r="B73" s="42" t="s">
        <v>94</v>
      </c>
      <c r="C73" s="43" t="s">
        <v>95</v>
      </c>
      <c r="D73" s="44">
        <v>4</v>
      </c>
      <c r="E73" s="44">
        <v>43.12</v>
      </c>
      <c r="F73" s="48">
        <f t="shared" si="2"/>
        <v>283.12</v>
      </c>
      <c r="G73" s="40">
        <f>SUM(236/F73)</f>
        <v>0.8335688047471037</v>
      </c>
    </row>
    <row r="74" spans="1:7" s="65" customFormat="1" ht="15" customHeight="1">
      <c r="A74" s="64"/>
      <c r="B74" s="55" t="s">
        <v>100</v>
      </c>
      <c r="C74" s="43" t="s">
        <v>153</v>
      </c>
      <c r="D74" s="56">
        <v>2</v>
      </c>
      <c r="E74" s="56">
        <v>27.64</v>
      </c>
      <c r="F74" s="62">
        <f t="shared" si="2"/>
        <v>147.64</v>
      </c>
      <c r="G74" s="58">
        <f>SUM(123/F74)</f>
        <v>0.8331075589271201</v>
      </c>
    </row>
    <row r="75" spans="1:7" s="65" customFormat="1" ht="15" customHeight="1">
      <c r="A75" s="64"/>
      <c r="B75" s="49" t="s">
        <v>88</v>
      </c>
      <c r="C75" s="50" t="s">
        <v>140</v>
      </c>
      <c r="D75" s="50">
        <v>2</v>
      </c>
      <c r="E75" s="50">
        <v>12.141</v>
      </c>
      <c r="F75" s="46">
        <f t="shared" si="2"/>
        <v>132.141</v>
      </c>
      <c r="G75" s="47">
        <f>SUM(110/F75)</f>
        <v>0.8324441316472556</v>
      </c>
    </row>
    <row r="76" spans="1:7" s="65" customFormat="1" ht="15" customHeight="1">
      <c r="A76" s="64"/>
      <c r="B76" s="55" t="s">
        <v>184</v>
      </c>
      <c r="C76" s="43" t="s">
        <v>187</v>
      </c>
      <c r="D76" s="56">
        <v>2</v>
      </c>
      <c r="E76" s="56">
        <v>48.388</v>
      </c>
      <c r="F76" s="62">
        <f t="shared" si="2"/>
        <v>168.388</v>
      </c>
      <c r="G76" s="58">
        <f>SUM(140/F76)</f>
        <v>0.8314131648335986</v>
      </c>
    </row>
    <row r="77" spans="1:7" s="65" customFormat="1" ht="15" customHeight="1">
      <c r="A77" s="64"/>
      <c r="B77" s="42" t="s">
        <v>51</v>
      </c>
      <c r="C77" s="43" t="s">
        <v>73</v>
      </c>
      <c r="D77" s="44">
        <v>4</v>
      </c>
      <c r="E77" s="44">
        <v>45.34</v>
      </c>
      <c r="F77" s="48">
        <f t="shared" si="2"/>
        <v>285.34000000000003</v>
      </c>
      <c r="G77" s="40">
        <f>SUM(236/F77)</f>
        <v>0.8270834793579588</v>
      </c>
    </row>
    <row r="78" spans="1:7" s="65" customFormat="1" ht="15" customHeight="1">
      <c r="A78" s="64"/>
      <c r="B78" s="55" t="s">
        <v>32</v>
      </c>
      <c r="C78" s="43" t="s">
        <v>76</v>
      </c>
      <c r="D78" s="56">
        <v>5</v>
      </c>
      <c r="E78" s="56">
        <v>4.76</v>
      </c>
      <c r="F78" s="57">
        <f t="shared" si="2"/>
        <v>304.76</v>
      </c>
      <c r="G78" s="58">
        <f>SUM(252/F78)</f>
        <v>0.82688016800105</v>
      </c>
    </row>
    <row r="79" spans="1:7" s="65" customFormat="1" ht="15" customHeight="1">
      <c r="A79" s="64"/>
      <c r="B79" s="66" t="s">
        <v>100</v>
      </c>
      <c r="C79" s="43" t="s">
        <v>106</v>
      </c>
      <c r="D79" s="56">
        <v>5</v>
      </c>
      <c r="E79" s="56">
        <v>12.996</v>
      </c>
      <c r="F79" s="57">
        <f t="shared" si="2"/>
        <v>312.996</v>
      </c>
      <c r="G79" s="58">
        <f>SUM(258/F79)</f>
        <v>0.8242916842387763</v>
      </c>
    </row>
    <row r="80" spans="1:7" s="65" customFormat="1" ht="15" customHeight="1">
      <c r="A80" s="64"/>
      <c r="B80" s="55" t="s">
        <v>32</v>
      </c>
      <c r="C80" s="43" t="s">
        <v>154</v>
      </c>
      <c r="D80" s="56">
        <v>2</v>
      </c>
      <c r="E80" s="56">
        <v>24.066</v>
      </c>
      <c r="F80" s="62">
        <f t="shared" si="2"/>
        <v>144.066</v>
      </c>
      <c r="G80" s="58">
        <f>SUM(118/F80)</f>
        <v>0.8190690378021185</v>
      </c>
    </row>
    <row r="81" spans="1:7" s="65" customFormat="1" ht="15" customHeight="1">
      <c r="A81" s="64"/>
      <c r="B81" s="42" t="s">
        <v>28</v>
      </c>
      <c r="C81" s="43" t="s">
        <v>83</v>
      </c>
      <c r="D81" s="44">
        <v>5</v>
      </c>
      <c r="E81" s="44">
        <v>17.681</v>
      </c>
      <c r="F81" s="48">
        <f t="shared" si="2"/>
        <v>317.681</v>
      </c>
      <c r="G81" s="40">
        <f>SUM(260/F81)</f>
        <v>0.8184310676433277</v>
      </c>
    </row>
    <row r="82" spans="1:7" s="65" customFormat="1" ht="15" customHeight="1">
      <c r="A82" s="64"/>
      <c r="B82" s="55" t="s">
        <v>99</v>
      </c>
      <c r="C82" s="43" t="s">
        <v>105</v>
      </c>
      <c r="D82" s="56">
        <v>5</v>
      </c>
      <c r="E82" s="56">
        <v>8.814</v>
      </c>
      <c r="F82" s="57">
        <f t="shared" si="2"/>
        <v>308.814</v>
      </c>
      <c r="G82" s="58">
        <f>SUM(252/F82)</f>
        <v>0.8160251802055606</v>
      </c>
    </row>
    <row r="83" spans="1:7" s="65" customFormat="1" ht="15" customHeight="1">
      <c r="A83" s="64"/>
      <c r="B83" s="49" t="s">
        <v>89</v>
      </c>
      <c r="C83" s="50" t="s">
        <v>141</v>
      </c>
      <c r="D83" s="50">
        <v>2</v>
      </c>
      <c r="E83" s="50">
        <v>14.819</v>
      </c>
      <c r="F83" s="46">
        <f t="shared" si="2"/>
        <v>134.819</v>
      </c>
      <c r="G83" s="47">
        <f>SUM(110/F83)</f>
        <v>0.8159087368991018</v>
      </c>
    </row>
    <row r="84" spans="1:7" s="65" customFormat="1" ht="15" customHeight="1">
      <c r="A84" s="64"/>
      <c r="B84" s="42" t="s">
        <v>110</v>
      </c>
      <c r="C84" s="43" t="s">
        <v>122</v>
      </c>
      <c r="D84" s="44">
        <v>5</v>
      </c>
      <c r="E84" s="44">
        <v>11.827</v>
      </c>
      <c r="F84" s="48">
        <f t="shared" si="2"/>
        <v>311.827</v>
      </c>
      <c r="G84" s="40">
        <f>SUM(254/F84)</f>
        <v>0.8145542239767564</v>
      </c>
    </row>
    <row r="85" spans="1:9" s="65" customFormat="1" ht="15" customHeight="1">
      <c r="A85" s="64"/>
      <c r="B85" s="49" t="s">
        <v>109</v>
      </c>
      <c r="C85" s="50" t="s">
        <v>169</v>
      </c>
      <c r="D85" s="50">
        <v>2</v>
      </c>
      <c r="E85" s="50">
        <v>26.781</v>
      </c>
      <c r="F85" s="46">
        <f t="shared" si="2"/>
        <v>146.781</v>
      </c>
      <c r="G85" s="47">
        <f>SUM(119.5/F85)</f>
        <v>0.8141380696411661</v>
      </c>
      <c r="I85" s="67"/>
    </row>
    <row r="86" spans="1:9" s="65" customFormat="1" ht="15" customHeight="1">
      <c r="A86" s="64"/>
      <c r="B86" s="49" t="s">
        <v>12</v>
      </c>
      <c r="C86" s="50" t="s">
        <v>142</v>
      </c>
      <c r="D86" s="50">
        <v>2</v>
      </c>
      <c r="E86" s="50">
        <v>15.261</v>
      </c>
      <c r="F86" s="46">
        <f t="shared" si="2"/>
        <v>135.261</v>
      </c>
      <c r="G86" s="47">
        <f>SUM(110/F86)</f>
        <v>0.8132425458927555</v>
      </c>
      <c r="I86" s="67"/>
    </row>
    <row r="87" spans="1:9" s="65" customFormat="1" ht="15" customHeight="1">
      <c r="A87" s="64"/>
      <c r="B87" s="49" t="s">
        <v>58</v>
      </c>
      <c r="C87" s="50" t="s">
        <v>193</v>
      </c>
      <c r="D87" s="50">
        <v>2</v>
      </c>
      <c r="E87" s="50">
        <v>25.012</v>
      </c>
      <c r="F87" s="46">
        <f t="shared" si="2"/>
        <v>145.012</v>
      </c>
      <c r="G87" s="47">
        <f>SUM(117.5/F87)</f>
        <v>0.8102777701155767</v>
      </c>
      <c r="I87" s="67"/>
    </row>
    <row r="88" spans="1:9" s="65" customFormat="1" ht="15" customHeight="1">
      <c r="A88" s="64"/>
      <c r="B88" s="42" t="s">
        <v>94</v>
      </c>
      <c r="C88" s="43" t="s">
        <v>143</v>
      </c>
      <c r="D88" s="44">
        <v>2</v>
      </c>
      <c r="E88" s="44">
        <v>16.153</v>
      </c>
      <c r="F88" s="48">
        <f t="shared" si="2"/>
        <v>136.153</v>
      </c>
      <c r="G88" s="40">
        <f>SUM(110/F88)</f>
        <v>0.8079146254581243</v>
      </c>
      <c r="I88" s="67"/>
    </row>
    <row r="89" spans="1:9" s="65" customFormat="1" ht="15" customHeight="1">
      <c r="A89" s="64"/>
      <c r="B89" s="49" t="s">
        <v>112</v>
      </c>
      <c r="C89" s="50" t="s">
        <v>194</v>
      </c>
      <c r="D89" s="50">
        <v>2</v>
      </c>
      <c r="E89" s="50">
        <v>25.73</v>
      </c>
      <c r="F89" s="46">
        <f t="shared" si="2"/>
        <v>145.73</v>
      </c>
      <c r="G89" s="47">
        <f>SUM(117.5/F89)</f>
        <v>0.8062855966513416</v>
      </c>
      <c r="I89" s="67"/>
    </row>
    <row r="90" spans="1:9" s="65" customFormat="1" ht="15" customHeight="1">
      <c r="A90" s="64"/>
      <c r="B90" s="49" t="s">
        <v>90</v>
      </c>
      <c r="C90" s="50" t="s">
        <v>145</v>
      </c>
      <c r="D90" s="50">
        <v>2</v>
      </c>
      <c r="E90" s="50">
        <v>16.885</v>
      </c>
      <c r="F90" s="46">
        <f t="shared" si="2"/>
        <v>136.885</v>
      </c>
      <c r="G90" s="47">
        <f>SUM(110/F90)</f>
        <v>0.8035942579537568</v>
      </c>
      <c r="I90" s="67"/>
    </row>
    <row r="91" spans="1:9" s="65" customFormat="1" ht="15" customHeight="1">
      <c r="A91" s="64"/>
      <c r="B91" s="42" t="s">
        <v>110</v>
      </c>
      <c r="C91" s="43" t="s">
        <v>195</v>
      </c>
      <c r="D91" s="44">
        <v>2</v>
      </c>
      <c r="E91" s="44">
        <v>29.14</v>
      </c>
      <c r="F91" s="48">
        <f t="shared" si="2"/>
        <v>149.14</v>
      </c>
      <c r="G91" s="40">
        <f>SUM(119.5/F91)</f>
        <v>0.801260560547137</v>
      </c>
      <c r="I91" s="67"/>
    </row>
    <row r="92" spans="1:9" s="65" customFormat="1" ht="15" customHeight="1">
      <c r="A92" s="64"/>
      <c r="B92" s="42" t="s">
        <v>51</v>
      </c>
      <c r="C92" s="43" t="s">
        <v>203</v>
      </c>
      <c r="D92" s="44">
        <v>2</v>
      </c>
      <c r="E92" s="44">
        <v>17.373</v>
      </c>
      <c r="F92" s="48">
        <f t="shared" si="2"/>
        <v>137.373</v>
      </c>
      <c r="G92" s="40">
        <f>SUM(110/F92)</f>
        <v>0.8007395922051641</v>
      </c>
      <c r="I92" s="67"/>
    </row>
    <row r="93" spans="1:9" s="65" customFormat="1" ht="15" customHeight="1">
      <c r="A93" s="64"/>
      <c r="B93" s="42" t="s">
        <v>111</v>
      </c>
      <c r="C93" s="43" t="s">
        <v>123</v>
      </c>
      <c r="D93" s="44">
        <v>5</v>
      </c>
      <c r="E93" s="44">
        <v>33.625</v>
      </c>
      <c r="F93" s="48">
        <f t="shared" si="2"/>
        <v>333.625</v>
      </c>
      <c r="G93" s="40">
        <f>SUM(264/F93)</f>
        <v>0.7913076058448857</v>
      </c>
      <c r="I93" s="67"/>
    </row>
    <row r="94" spans="1:7" s="67" customFormat="1" ht="15" customHeight="1">
      <c r="A94" s="68"/>
      <c r="B94" s="42" t="s">
        <v>111</v>
      </c>
      <c r="C94" s="43" t="s">
        <v>170</v>
      </c>
      <c r="D94" s="44">
        <v>2</v>
      </c>
      <c r="E94" s="44">
        <v>38.993</v>
      </c>
      <c r="F94" s="44">
        <f t="shared" si="2"/>
        <v>158.993</v>
      </c>
      <c r="G94" s="40">
        <f>SUM(125.5/F94)</f>
        <v>0.7893429270471027</v>
      </c>
    </row>
    <row r="95" spans="1:7" s="67" customFormat="1" ht="15" customHeight="1">
      <c r="A95" s="68"/>
      <c r="B95" s="55" t="s">
        <v>97</v>
      </c>
      <c r="C95" s="43" t="s">
        <v>107</v>
      </c>
      <c r="D95" s="56">
        <v>5</v>
      </c>
      <c r="E95" s="56">
        <v>19.468</v>
      </c>
      <c r="F95" s="57">
        <f t="shared" si="2"/>
        <v>319.468</v>
      </c>
      <c r="G95" s="58">
        <f>SUM(252/F95)</f>
        <v>0.7888113989507556</v>
      </c>
    </row>
    <row r="96" spans="1:7" s="65" customFormat="1" ht="15" customHeight="1">
      <c r="A96" s="64"/>
      <c r="B96" s="55" t="s">
        <v>99</v>
      </c>
      <c r="C96" s="43" t="s">
        <v>206</v>
      </c>
      <c r="D96" s="56">
        <v>2</v>
      </c>
      <c r="E96" s="56">
        <v>29.74</v>
      </c>
      <c r="F96" s="62">
        <f t="shared" si="2"/>
        <v>149.74</v>
      </c>
      <c r="G96" s="58">
        <f>SUM(118/F96)</f>
        <v>0.7880325898223587</v>
      </c>
    </row>
    <row r="97" spans="1:7" s="65" customFormat="1" ht="15" customHeight="1">
      <c r="A97" s="64"/>
      <c r="B97" s="42" t="s">
        <v>14</v>
      </c>
      <c r="C97" s="43" t="s">
        <v>74</v>
      </c>
      <c r="D97" s="44">
        <v>4</v>
      </c>
      <c r="E97" s="44">
        <v>56.52</v>
      </c>
      <c r="F97" s="48">
        <f t="shared" si="2"/>
        <v>296.52</v>
      </c>
      <c r="G97" s="40">
        <f>SUM(232/F97)</f>
        <v>0.7824092809928505</v>
      </c>
    </row>
    <row r="98" spans="1:7" s="65" customFormat="1" ht="15" customHeight="1">
      <c r="A98" s="64"/>
      <c r="B98" s="55" t="s">
        <v>97</v>
      </c>
      <c r="C98" s="43" t="s">
        <v>148</v>
      </c>
      <c r="D98" s="56">
        <v>2</v>
      </c>
      <c r="E98" s="56">
        <v>31.092</v>
      </c>
      <c r="F98" s="62">
        <f aca="true" t="shared" si="3" ref="F98:F114">SUM(D98*60,E98)</f>
        <v>151.09199999999998</v>
      </c>
      <c r="G98" s="58">
        <f>SUM(118/F98)</f>
        <v>0.7809811240833401</v>
      </c>
    </row>
    <row r="99" spans="1:7" s="65" customFormat="1" ht="15" customHeight="1">
      <c r="A99" s="64"/>
      <c r="B99" s="51" t="s">
        <v>171</v>
      </c>
      <c r="C99" s="52" t="s">
        <v>172</v>
      </c>
      <c r="D99" s="48">
        <v>2</v>
      </c>
      <c r="E99" s="48">
        <v>13.18</v>
      </c>
      <c r="F99" s="48">
        <f t="shared" si="3"/>
        <v>133.18</v>
      </c>
      <c r="G99" s="40">
        <f>SUM(103/F99)</f>
        <v>0.7733893978074785</v>
      </c>
    </row>
    <row r="100" spans="1:7" s="65" customFormat="1" ht="15" customHeight="1">
      <c r="A100" s="64"/>
      <c r="B100" s="55" t="s">
        <v>186</v>
      </c>
      <c r="C100" s="43" t="s">
        <v>188</v>
      </c>
      <c r="D100" s="56">
        <v>3</v>
      </c>
      <c r="E100" s="56">
        <v>1.278</v>
      </c>
      <c r="F100" s="62">
        <f t="shared" si="3"/>
        <v>181.278</v>
      </c>
      <c r="G100" s="58">
        <f>SUM(140/F100)</f>
        <v>0.7722944869206413</v>
      </c>
    </row>
    <row r="101" spans="1:7" s="65" customFormat="1" ht="15" customHeight="1">
      <c r="A101" s="64"/>
      <c r="B101" s="55" t="s">
        <v>101</v>
      </c>
      <c r="C101" s="43" t="s">
        <v>108</v>
      </c>
      <c r="D101" s="56">
        <v>5</v>
      </c>
      <c r="E101" s="56">
        <v>37.97</v>
      </c>
      <c r="F101" s="57">
        <f t="shared" si="3"/>
        <v>337.97</v>
      </c>
      <c r="G101" s="58">
        <f>SUM(258/F101)</f>
        <v>0.7633813652099298</v>
      </c>
    </row>
    <row r="102" spans="1:7" s="65" customFormat="1" ht="15" customHeight="1">
      <c r="A102" s="64"/>
      <c r="B102" s="42" t="s">
        <v>113</v>
      </c>
      <c r="C102" s="43" t="s">
        <v>124</v>
      </c>
      <c r="D102" s="44">
        <v>5</v>
      </c>
      <c r="E102" s="44">
        <v>46.783</v>
      </c>
      <c r="F102" s="48">
        <f t="shared" si="3"/>
        <v>346.783</v>
      </c>
      <c r="G102" s="40">
        <f>SUM(264/F102)</f>
        <v>0.761282992534236</v>
      </c>
    </row>
    <row r="103" spans="1:7" s="65" customFormat="1" ht="15" customHeight="1">
      <c r="A103" s="64"/>
      <c r="B103" s="42" t="s">
        <v>14</v>
      </c>
      <c r="C103" s="43" t="s">
        <v>146</v>
      </c>
      <c r="D103" s="44">
        <v>2</v>
      </c>
      <c r="E103" s="44">
        <v>22.185</v>
      </c>
      <c r="F103" s="48">
        <f t="shared" si="3"/>
        <v>142.185</v>
      </c>
      <c r="G103" s="40">
        <f>SUM(108/F103)</f>
        <v>0.7595737947040827</v>
      </c>
    </row>
    <row r="104" spans="1:7" s="65" customFormat="1" ht="15" customHeight="1">
      <c r="A104" s="64"/>
      <c r="B104" s="55" t="s">
        <v>185</v>
      </c>
      <c r="C104" s="43" t="s">
        <v>191</v>
      </c>
      <c r="D104" s="56">
        <v>3</v>
      </c>
      <c r="E104" s="56">
        <v>9.308</v>
      </c>
      <c r="F104" s="62">
        <f t="shared" si="3"/>
        <v>189.308</v>
      </c>
      <c r="G104" s="58">
        <f>SUM(140/F104)</f>
        <v>0.7395355716609969</v>
      </c>
    </row>
    <row r="105" spans="1:7" s="65" customFormat="1" ht="15" customHeight="1">
      <c r="A105" s="64"/>
      <c r="B105" s="55" t="s">
        <v>101</v>
      </c>
      <c r="C105" s="43" t="s">
        <v>155</v>
      </c>
      <c r="D105" s="56">
        <v>2</v>
      </c>
      <c r="E105" s="56">
        <v>46.81</v>
      </c>
      <c r="F105" s="62">
        <f t="shared" si="3"/>
        <v>166.81</v>
      </c>
      <c r="G105" s="58">
        <f>SUM(123/F105)</f>
        <v>0.737365865355794</v>
      </c>
    </row>
    <row r="106" spans="1:7" s="65" customFormat="1" ht="15" customHeight="1">
      <c r="A106" s="64"/>
      <c r="B106" s="42" t="s">
        <v>113</v>
      </c>
      <c r="C106" s="43" t="s">
        <v>196</v>
      </c>
      <c r="D106" s="44">
        <v>2</v>
      </c>
      <c r="E106" s="44">
        <v>50.33</v>
      </c>
      <c r="F106" s="44">
        <f t="shared" si="3"/>
        <v>170.32999999999998</v>
      </c>
      <c r="G106" s="40">
        <f>SUM(125.5/F106)</f>
        <v>0.7368050255386603</v>
      </c>
    </row>
    <row r="107" spans="1:7" s="65" customFormat="1" ht="15" customHeight="1">
      <c r="A107" s="64"/>
      <c r="B107" s="42" t="s">
        <v>34</v>
      </c>
      <c r="C107" s="43" t="s">
        <v>125</v>
      </c>
      <c r="D107" s="44">
        <v>5</v>
      </c>
      <c r="E107" s="44">
        <v>56.455</v>
      </c>
      <c r="F107" s="48">
        <f t="shared" si="3"/>
        <v>356.455</v>
      </c>
      <c r="G107" s="40">
        <f>SUM(260/F107)</f>
        <v>0.729404833709725</v>
      </c>
    </row>
    <row r="108" spans="1:7" s="65" customFormat="1" ht="15" customHeight="1">
      <c r="A108" s="64"/>
      <c r="B108" s="55" t="s">
        <v>102</v>
      </c>
      <c r="C108" s="43" t="s">
        <v>201</v>
      </c>
      <c r="D108" s="56">
        <v>6</v>
      </c>
      <c r="E108" s="56">
        <v>1.056</v>
      </c>
      <c r="F108" s="57">
        <f t="shared" si="3"/>
        <v>361.056</v>
      </c>
      <c r="G108" s="58">
        <f>SUM(258/F108)</f>
        <v>0.714570592927413</v>
      </c>
    </row>
    <row r="109" spans="1:7" s="65" customFormat="1" ht="15" customHeight="1">
      <c r="A109" s="64"/>
      <c r="B109" s="55" t="s">
        <v>15</v>
      </c>
      <c r="C109" s="43" t="s">
        <v>75</v>
      </c>
      <c r="D109" s="44">
        <v>5</v>
      </c>
      <c r="E109" s="44">
        <v>40.66</v>
      </c>
      <c r="F109" s="48">
        <f t="shared" si="3"/>
        <v>340.65999999999997</v>
      </c>
      <c r="G109" s="40">
        <f>SUM(236/F109)</f>
        <v>0.6927728526977045</v>
      </c>
    </row>
    <row r="110" spans="1:7" s="65" customFormat="1" ht="15" customHeight="1">
      <c r="A110" s="64"/>
      <c r="B110" s="55" t="s">
        <v>183</v>
      </c>
      <c r="C110" s="43" t="s">
        <v>189</v>
      </c>
      <c r="D110" s="56">
        <v>3</v>
      </c>
      <c r="E110" s="56">
        <v>24.1</v>
      </c>
      <c r="F110" s="62">
        <f t="shared" si="3"/>
        <v>204.1</v>
      </c>
      <c r="G110" s="58">
        <f>SUM(140/F110)</f>
        <v>0.6859382655560999</v>
      </c>
    </row>
    <row r="111" spans="1:7" s="65" customFormat="1" ht="15" customHeight="1">
      <c r="A111" s="64"/>
      <c r="B111" s="55" t="s">
        <v>102</v>
      </c>
      <c r="C111" s="43" t="s">
        <v>156</v>
      </c>
      <c r="D111" s="56">
        <v>3</v>
      </c>
      <c r="E111" s="56">
        <v>0.328</v>
      </c>
      <c r="F111" s="62">
        <f t="shared" si="3"/>
        <v>180.328</v>
      </c>
      <c r="G111" s="58">
        <f>SUM(123/F111)</f>
        <v>0.6820904130251542</v>
      </c>
    </row>
    <row r="112" spans="1:7" s="65" customFormat="1" ht="15" customHeight="1">
      <c r="A112" s="64"/>
      <c r="B112" s="55" t="s">
        <v>15</v>
      </c>
      <c r="C112" s="43" t="s">
        <v>147</v>
      </c>
      <c r="D112" s="44">
        <v>2</v>
      </c>
      <c r="E112" s="44">
        <v>47.539</v>
      </c>
      <c r="F112" s="48">
        <f t="shared" si="3"/>
        <v>167.539</v>
      </c>
      <c r="G112" s="40">
        <f>SUM(110/F112)</f>
        <v>0.6565635463981522</v>
      </c>
    </row>
    <row r="113" spans="1:7" s="65" customFormat="1" ht="15" customHeight="1">
      <c r="A113" s="64"/>
      <c r="B113" s="55" t="s">
        <v>33</v>
      </c>
      <c r="C113" s="43" t="s">
        <v>202</v>
      </c>
      <c r="D113" s="56">
        <v>3</v>
      </c>
      <c r="E113" s="56">
        <v>40.91</v>
      </c>
      <c r="F113" s="62">
        <f t="shared" si="3"/>
        <v>220.91</v>
      </c>
      <c r="G113" s="58">
        <f>SUM(140/F113)</f>
        <v>0.6337422479742881</v>
      </c>
    </row>
    <row r="114" spans="1:7" s="65" customFormat="1" ht="15" customHeight="1">
      <c r="A114" s="64"/>
      <c r="B114" s="55" t="s">
        <v>34</v>
      </c>
      <c r="C114" s="43" t="s">
        <v>190</v>
      </c>
      <c r="D114" s="56">
        <v>7</v>
      </c>
      <c r="E114" s="56">
        <v>10.776</v>
      </c>
      <c r="F114" s="62">
        <f t="shared" si="3"/>
        <v>430.776</v>
      </c>
      <c r="G114" s="58">
        <f>SUM(140/F114)</f>
        <v>0.3249948929373967</v>
      </c>
    </row>
    <row r="115" s="41" customFormat="1" ht="15" customHeight="1">
      <c r="A115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kayak</cp:lastModifiedBy>
  <cp:lastPrinted>2010-04-27T21:41:15Z</cp:lastPrinted>
  <dcterms:created xsi:type="dcterms:W3CDTF">2010-04-24T02:10:01Z</dcterms:created>
  <dcterms:modified xsi:type="dcterms:W3CDTF">2020-04-02T20:12:37Z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2058647986</vt:i4>
  </property>
  <property fmtid="{D5CDD505-2E9C-101B-9397-08002B2CF9AE}" pid="3" name="_NewReviewCycle">
    <vt:lpwstr/>
  </property>
  <property fmtid="{D5CDD505-2E9C-101B-9397-08002B2CF9AE}" pid="4" name="_EmailSubject">
    <vt:lpwstr>Final Spreadsheet</vt:lpwstr>
  </property>
  <property fmtid="{D5CDD505-2E9C-101B-9397-08002B2CF9AE}" pid="5" name="_AuthorEmail">
    <vt:lpwstr>mmlowe@qualcomm.com</vt:lpwstr>
  </property>
  <property fmtid="{D5CDD505-2E9C-101B-9397-08002B2CF9AE}" pid="6" name="_AuthorEmailDisplayName">
    <vt:lpwstr>Lowe, Maggie</vt:lpwstr>
  </property>
  <property fmtid="{D5CDD505-2E9C-101B-9397-08002B2CF9AE}" pid="7" name="_ReviewingToolsShownOnce">
    <vt:lpwstr/>
  </property>
</Properties>
</file>